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45" tabRatio="864"/>
  </bookViews>
  <sheets>
    <sheet name="PLAN1_Aluguéis e Concessões" sheetId="1" r:id="rId1"/>
    <sheet name="PLAN2_Remun Dep Banc" sheetId="9" r:id="rId2"/>
    <sheet name="PLAN3_Rec Agropec" sheetId="3" r:id="rId3"/>
    <sheet name="PLAN4_Rec Indust" sheetId="10" r:id="rId4"/>
    <sheet name="PLAN5_Serv Administ" sheetId="7" r:id="rId5"/>
    <sheet name="PLAN6_Conc e Proc Seletivo" sheetId="8" r:id="rId6"/>
    <sheet name="PLAN7_Serv Saude" sheetId="11" r:id="rId7"/>
    <sheet name="PLAN8_Serv Registros" sheetId="12" r:id="rId8"/>
    <sheet name="PLAN9_Serv Inform e Tecnol" sheetId="13" r:id="rId9"/>
    <sheet name="PLAN10_Alienção de Bens" sheetId="16" r:id="rId10"/>
    <sheet name="PLAN11_Multas Diversas" sheetId="15" r:id="rId11"/>
    <sheet name="PLAN12_Convênios" sheetId="17" r:id="rId12"/>
    <sheet name="PLAN12_Colagem Manual" sheetId="20" r:id="rId13"/>
  </sheets>
  <definedNames>
    <definedName name="_xlnm.Print_Titles" localSheetId="12">'PLAN12_Colagem Manual'!$4:$6</definedName>
    <definedName name="_xlnm.Print_Titles" localSheetId="11">PLAN12_Convênios!$4:$6</definedName>
  </definedNames>
  <calcPr calcId="162913"/>
</workbook>
</file>

<file path=xl/calcChain.xml><?xml version="1.0" encoding="utf-8"?>
<calcChain xmlns="http://schemas.openxmlformats.org/spreadsheetml/2006/main">
  <c r="R10" i="20"/>
  <c r="Q10"/>
  <c r="P10"/>
  <c r="O10"/>
  <c r="N10"/>
  <c r="M10"/>
  <c r="L10"/>
  <c r="K10"/>
  <c r="J10"/>
  <c r="R9"/>
  <c r="Q9"/>
  <c r="Q8" s="1"/>
  <c r="P9"/>
  <c r="P8" s="1"/>
  <c r="O9"/>
  <c r="N9"/>
  <c r="N8" s="1"/>
  <c r="M9"/>
  <c r="M8" s="1"/>
  <c r="L9"/>
  <c r="L8" s="1"/>
  <c r="K9"/>
  <c r="J9"/>
  <c r="I10"/>
  <c r="I9"/>
  <c r="J16"/>
  <c r="I16"/>
  <c r="J15"/>
  <c r="I15"/>
  <c r="K15" s="1"/>
  <c r="J13"/>
  <c r="J11" s="1"/>
  <c r="I13"/>
  <c r="J12"/>
  <c r="I12"/>
  <c r="J14"/>
  <c r="R14"/>
  <c r="Q14"/>
  <c r="P14"/>
  <c r="O14"/>
  <c r="N14"/>
  <c r="M14"/>
  <c r="L14"/>
  <c r="K12"/>
  <c r="R11"/>
  <c r="Q11"/>
  <c r="P11"/>
  <c r="O11"/>
  <c r="N11"/>
  <c r="M11"/>
  <c r="L11"/>
  <c r="O8"/>
  <c r="G11" i="8"/>
  <c r="K16" i="20" l="1"/>
  <c r="K14"/>
  <c r="K13"/>
  <c r="K11" s="1"/>
  <c r="I8"/>
  <c r="R8"/>
  <c r="K8"/>
  <c r="I11"/>
  <c r="I14"/>
  <c r="J8"/>
  <c r="I34" i="17"/>
  <c r="H34"/>
  <c r="I33"/>
  <c r="I32" s="1"/>
  <c r="H33"/>
  <c r="Y32"/>
  <c r="X32"/>
  <c r="W32"/>
  <c r="V32"/>
  <c r="U32"/>
  <c r="T32"/>
  <c r="S32"/>
  <c r="R32"/>
  <c r="Q32"/>
  <c r="P32"/>
  <c r="O32"/>
  <c r="N32"/>
  <c r="M32"/>
  <c r="L32"/>
  <c r="K32"/>
  <c r="I31"/>
  <c r="H31"/>
  <c r="I30"/>
  <c r="H30"/>
  <c r="Y29"/>
  <c r="X29"/>
  <c r="W29"/>
  <c r="V29"/>
  <c r="U29"/>
  <c r="T29"/>
  <c r="S29"/>
  <c r="R29"/>
  <c r="Q29"/>
  <c r="P29"/>
  <c r="O29"/>
  <c r="N29"/>
  <c r="M29"/>
  <c r="L29"/>
  <c r="K29"/>
  <c r="I28"/>
  <c r="H28"/>
  <c r="I27"/>
  <c r="H27"/>
  <c r="Y26"/>
  <c r="X26"/>
  <c r="W26"/>
  <c r="V26"/>
  <c r="U26"/>
  <c r="T26"/>
  <c r="S26"/>
  <c r="R26"/>
  <c r="Q26"/>
  <c r="P26"/>
  <c r="O26"/>
  <c r="N26"/>
  <c r="M26"/>
  <c r="L26"/>
  <c r="K26"/>
  <c r="I25"/>
  <c r="H25"/>
  <c r="I24"/>
  <c r="H24"/>
  <c r="Y23"/>
  <c r="X23"/>
  <c r="W23"/>
  <c r="V23"/>
  <c r="U23"/>
  <c r="T23"/>
  <c r="S23"/>
  <c r="R23"/>
  <c r="Q23"/>
  <c r="P23"/>
  <c r="O23"/>
  <c r="N23"/>
  <c r="M23"/>
  <c r="L23"/>
  <c r="K23"/>
  <c r="I22"/>
  <c r="H22"/>
  <c r="I21"/>
  <c r="I20" s="1"/>
  <c r="H21"/>
  <c r="Y20"/>
  <c r="X20"/>
  <c r="W20"/>
  <c r="V20"/>
  <c r="U20"/>
  <c r="T20"/>
  <c r="S20"/>
  <c r="R20"/>
  <c r="Q20"/>
  <c r="P20"/>
  <c r="O20"/>
  <c r="N20"/>
  <c r="M20"/>
  <c r="L20"/>
  <c r="K20"/>
  <c r="I19"/>
  <c r="J19" s="1"/>
  <c r="H19"/>
  <c r="I18"/>
  <c r="H18"/>
  <c r="Y17"/>
  <c r="X17"/>
  <c r="W17"/>
  <c r="V17"/>
  <c r="U17"/>
  <c r="T17"/>
  <c r="S17"/>
  <c r="R17"/>
  <c r="Q17"/>
  <c r="P17"/>
  <c r="O17"/>
  <c r="N17"/>
  <c r="M17"/>
  <c r="L17"/>
  <c r="K17"/>
  <c r="I16"/>
  <c r="H16"/>
  <c r="I15"/>
  <c r="H15"/>
  <c r="Y14"/>
  <c r="X14"/>
  <c r="W14"/>
  <c r="V14"/>
  <c r="U14"/>
  <c r="T14"/>
  <c r="S14"/>
  <c r="R14"/>
  <c r="Q14"/>
  <c r="P14"/>
  <c r="O14"/>
  <c r="N14"/>
  <c r="M14"/>
  <c r="L14"/>
  <c r="K14"/>
  <c r="I13"/>
  <c r="H13"/>
  <c r="I12"/>
  <c r="H12"/>
  <c r="Y11"/>
  <c r="X11"/>
  <c r="W11"/>
  <c r="V11"/>
  <c r="U11"/>
  <c r="T11"/>
  <c r="S11"/>
  <c r="R11"/>
  <c r="Q11"/>
  <c r="P11"/>
  <c r="O11"/>
  <c r="N11"/>
  <c r="M11"/>
  <c r="L11"/>
  <c r="K11"/>
  <c r="Y10"/>
  <c r="X10"/>
  <c r="W10"/>
  <c r="V10"/>
  <c r="U10"/>
  <c r="T10"/>
  <c r="T8" s="1"/>
  <c r="S10"/>
  <c r="R10"/>
  <c r="Q10"/>
  <c r="P10"/>
  <c r="O10"/>
  <c r="N10"/>
  <c r="M10"/>
  <c r="L10"/>
  <c r="K10"/>
  <c r="Y9"/>
  <c r="Y8" s="1"/>
  <c r="X9"/>
  <c r="W9"/>
  <c r="V9"/>
  <c r="U9"/>
  <c r="U8" s="1"/>
  <c r="T9"/>
  <c r="S9"/>
  <c r="R9"/>
  <c r="Q9"/>
  <c r="Q8" s="1"/>
  <c r="P9"/>
  <c r="O9"/>
  <c r="N9"/>
  <c r="M9"/>
  <c r="M8" s="1"/>
  <c r="L9"/>
  <c r="K9"/>
  <c r="I11" l="1"/>
  <c r="I23"/>
  <c r="J18"/>
  <c r="J30"/>
  <c r="L8"/>
  <c r="P8"/>
  <c r="X8"/>
  <c r="J34"/>
  <c r="N8"/>
  <c r="V8"/>
  <c r="J16"/>
  <c r="R8"/>
  <c r="H10"/>
  <c r="K8"/>
  <c r="O8"/>
  <c r="S8"/>
  <c r="W8"/>
  <c r="J15"/>
  <c r="J31"/>
  <c r="J13"/>
  <c r="I17"/>
  <c r="J27"/>
  <c r="J12"/>
  <c r="J22"/>
  <c r="J24"/>
  <c r="J21"/>
  <c r="J33"/>
  <c r="I29"/>
  <c r="J28"/>
  <c r="I26"/>
  <c r="J25"/>
  <c r="I14"/>
  <c r="J17"/>
  <c r="J26"/>
  <c r="H9"/>
  <c r="H8" s="1"/>
  <c r="H11"/>
  <c r="H14"/>
  <c r="H17"/>
  <c r="H20"/>
  <c r="H23"/>
  <c r="H26"/>
  <c r="H29"/>
  <c r="H32"/>
  <c r="I10"/>
  <c r="I9"/>
  <c r="J32" l="1"/>
  <c r="J29"/>
  <c r="J20"/>
  <c r="J10"/>
  <c r="J11"/>
  <c r="J14"/>
  <c r="J23"/>
  <c r="J9"/>
  <c r="J8" s="1"/>
  <c r="I8"/>
  <c r="F22" i="12" l="1"/>
  <c r="K13" i="7"/>
  <c r="K12"/>
  <c r="K7"/>
  <c r="G24" i="3" l="1"/>
  <c r="D31"/>
  <c r="D29"/>
  <c r="E29"/>
  <c r="E28"/>
  <c r="E27"/>
  <c r="D27"/>
  <c r="F24"/>
  <c r="E24"/>
  <c r="F23"/>
  <c r="E23"/>
  <c r="E9"/>
  <c r="F9"/>
  <c r="F22"/>
  <c r="F21"/>
  <c r="F20"/>
  <c r="F19"/>
  <c r="F18"/>
  <c r="F17"/>
  <c r="F16"/>
  <c r="F15"/>
  <c r="F14"/>
  <c r="F13"/>
  <c r="F12"/>
  <c r="F11"/>
  <c r="F10"/>
  <c r="F8"/>
  <c r="F7"/>
  <c r="F6"/>
  <c r="I11" i="8" l="1"/>
  <c r="H11"/>
  <c r="I23" i="3"/>
  <c r="H23"/>
  <c r="H6" i="15" l="1"/>
  <c r="F6"/>
  <c r="H5"/>
  <c r="E7" i="16" l="1"/>
  <c r="E6"/>
  <c r="E5"/>
  <c r="G12" i="13"/>
  <c r="I14"/>
  <c r="I13"/>
  <c r="I12" s="1"/>
  <c r="H12" s="1"/>
  <c r="I7"/>
  <c r="I8"/>
  <c r="I9"/>
  <c r="I10"/>
  <c r="I11"/>
  <c r="I6"/>
  <c r="I5" s="1"/>
  <c r="I15" s="1"/>
  <c r="G5"/>
  <c r="G15" s="1"/>
  <c r="C22" i="12"/>
  <c r="H7" i="11"/>
  <c r="E8" i="16" l="1"/>
  <c r="H15" i="13"/>
  <c r="H5"/>
  <c r="E21" i="12"/>
  <c r="E20"/>
  <c r="E19"/>
  <c r="E18"/>
  <c r="E17"/>
  <c r="E16"/>
  <c r="E15"/>
  <c r="E14"/>
  <c r="E13"/>
  <c r="E12"/>
  <c r="E11"/>
  <c r="E10"/>
  <c r="E9"/>
  <c r="E8"/>
  <c r="E7"/>
  <c r="E6"/>
  <c r="E5"/>
  <c r="K17" i="7"/>
  <c r="K16"/>
  <c r="K18"/>
  <c r="K15"/>
  <c r="J14"/>
  <c r="J5"/>
  <c r="L13"/>
  <c r="L12"/>
  <c r="L11"/>
  <c r="K10"/>
  <c r="K9"/>
  <c r="L9" s="1"/>
  <c r="L8"/>
  <c r="K6"/>
  <c r="L6" s="1"/>
  <c r="E22" i="12" l="1"/>
  <c r="D22" s="1"/>
  <c r="K14" i="7"/>
  <c r="K5"/>
  <c r="K19" s="1"/>
  <c r="F9" i="10" l="1"/>
  <c r="F8"/>
  <c r="F7"/>
  <c r="F6"/>
  <c r="F5"/>
  <c r="E7" i="9"/>
  <c r="F10" i="10" l="1"/>
  <c r="F10" i="8"/>
  <c r="F9"/>
  <c r="F8" s="1"/>
  <c r="F7"/>
  <c r="F6"/>
  <c r="K30" i="1"/>
  <c r="L30"/>
  <c r="M30"/>
  <c r="N30"/>
  <c r="O30"/>
  <c r="P30"/>
  <c r="Q30"/>
  <c r="R30"/>
  <c r="S30"/>
  <c r="T30"/>
  <c r="U30"/>
  <c r="J30"/>
  <c r="I24"/>
  <c r="U24" s="1"/>
  <c r="I25"/>
  <c r="U25" s="1"/>
  <c r="I26"/>
  <c r="T26" s="1"/>
  <c r="I27"/>
  <c r="T27" s="1"/>
  <c r="I23"/>
  <c r="I29"/>
  <c r="Q29" s="1"/>
  <c r="I28"/>
  <c r="N28" s="1"/>
  <c r="V31"/>
  <c r="S26"/>
  <c r="R26"/>
  <c r="N26"/>
  <c r="M26"/>
  <c r="O24"/>
  <c r="I15"/>
  <c r="V14"/>
  <c r="U11"/>
  <c r="T11"/>
  <c r="S11"/>
  <c r="R11"/>
  <c r="Q11"/>
  <c r="P11"/>
  <c r="O11"/>
  <c r="N11"/>
  <c r="M11"/>
  <c r="L11"/>
  <c r="K11"/>
  <c r="J11"/>
  <c r="N13"/>
  <c r="O13"/>
  <c r="P13"/>
  <c r="Q13"/>
  <c r="R13"/>
  <c r="S13"/>
  <c r="T13"/>
  <c r="U13"/>
  <c r="M13"/>
  <c r="U10"/>
  <c r="T10"/>
  <c r="S10"/>
  <c r="R10"/>
  <c r="Q10"/>
  <c r="P10"/>
  <c r="O10"/>
  <c r="N10"/>
  <c r="M10"/>
  <c r="L10"/>
  <c r="K10"/>
  <c r="J10"/>
  <c r="M12"/>
  <c r="N12"/>
  <c r="O12"/>
  <c r="P12"/>
  <c r="Q12"/>
  <c r="R12"/>
  <c r="S12"/>
  <c r="T12"/>
  <c r="U12"/>
  <c r="L12"/>
  <c r="K7"/>
  <c r="L7"/>
  <c r="M7"/>
  <c r="N7"/>
  <c r="O7"/>
  <c r="P7"/>
  <c r="Q7"/>
  <c r="R7"/>
  <c r="S7"/>
  <c r="T7"/>
  <c r="U7"/>
  <c r="K8"/>
  <c r="L8"/>
  <c r="M8"/>
  <c r="N8"/>
  <c r="O8"/>
  <c r="P8"/>
  <c r="Q8"/>
  <c r="R8"/>
  <c r="S8"/>
  <c r="T8"/>
  <c r="U8"/>
  <c r="K9"/>
  <c r="L9"/>
  <c r="M9"/>
  <c r="N9"/>
  <c r="O9"/>
  <c r="P9"/>
  <c r="Q9"/>
  <c r="R9"/>
  <c r="S9"/>
  <c r="T9"/>
  <c r="U9"/>
  <c r="J8"/>
  <c r="J9"/>
  <c r="J7"/>
  <c r="J26" l="1"/>
  <c r="V26" s="1"/>
  <c r="O26"/>
  <c r="U26"/>
  <c r="K26"/>
  <c r="Q26"/>
  <c r="M27"/>
  <c r="Q27"/>
  <c r="N24"/>
  <c r="L26"/>
  <c r="P26"/>
  <c r="U27"/>
  <c r="L29"/>
  <c r="V30"/>
  <c r="S15"/>
  <c r="T29"/>
  <c r="P29"/>
  <c r="K29"/>
  <c r="P28"/>
  <c r="S29"/>
  <c r="J24"/>
  <c r="R24"/>
  <c r="K28"/>
  <c r="J29"/>
  <c r="S28"/>
  <c r="O28"/>
  <c r="M29"/>
  <c r="R29"/>
  <c r="N29"/>
  <c r="U28"/>
  <c r="Q28"/>
  <c r="M28"/>
  <c r="T28"/>
  <c r="O29"/>
  <c r="K24"/>
  <c r="S24"/>
  <c r="J28"/>
  <c r="L28"/>
  <c r="R28"/>
  <c r="U29"/>
  <c r="J25"/>
  <c r="N25"/>
  <c r="R25"/>
  <c r="K25"/>
  <c r="O25"/>
  <c r="S25"/>
  <c r="L24"/>
  <c r="P24"/>
  <c r="T24"/>
  <c r="L25"/>
  <c r="P25"/>
  <c r="T25"/>
  <c r="M24"/>
  <c r="Q24"/>
  <c r="M25"/>
  <c r="Q25"/>
  <c r="J27"/>
  <c r="N27"/>
  <c r="R27"/>
  <c r="I32"/>
  <c r="K27"/>
  <c r="O27"/>
  <c r="S27"/>
  <c r="L27"/>
  <c r="P27"/>
  <c r="O23"/>
  <c r="L23"/>
  <c r="P23"/>
  <c r="T23"/>
  <c r="M23"/>
  <c r="Q23"/>
  <c r="U23"/>
  <c r="K23"/>
  <c r="S23"/>
  <c r="J23"/>
  <c r="N23"/>
  <c r="R23"/>
  <c r="O15"/>
  <c r="K15"/>
  <c r="Q15"/>
  <c r="M15"/>
  <c r="P15"/>
  <c r="U15"/>
  <c r="T15"/>
  <c r="L15"/>
  <c r="J15"/>
  <c r="R15"/>
  <c r="N15"/>
  <c r="V29" l="1"/>
  <c r="F5" i="8"/>
  <c r="F11" s="1"/>
  <c r="V23" i="1"/>
  <c r="R32"/>
  <c r="U32"/>
  <c r="V24"/>
  <c r="V25"/>
  <c r="K32"/>
  <c r="T32"/>
  <c r="Q32"/>
  <c r="M32"/>
  <c r="N32"/>
  <c r="P32"/>
  <c r="J32"/>
  <c r="L32"/>
  <c r="V28"/>
  <c r="V27"/>
  <c r="S32"/>
  <c r="O32"/>
  <c r="D28" i="3"/>
  <c r="D30"/>
  <c r="V32" i="1" l="1"/>
  <c r="V33" s="1"/>
  <c r="E30" i="3" l="1"/>
  <c r="F30" s="1"/>
  <c r="F27" l="1"/>
  <c r="F29"/>
  <c r="E31" l="1"/>
  <c r="F28"/>
  <c r="F31" s="1"/>
  <c r="V8" i="1" l="1"/>
  <c r="V9"/>
  <c r="V12"/>
  <c r="V10"/>
  <c r="V13"/>
  <c r="V11"/>
  <c r="V7" l="1"/>
  <c r="V15" s="1"/>
  <c r="V16" l="1"/>
</calcChain>
</file>

<file path=xl/sharedStrings.xml><?xml version="1.0" encoding="utf-8"?>
<sst xmlns="http://schemas.openxmlformats.org/spreadsheetml/2006/main" count="565" uniqueCount="288">
  <si>
    <t>VALOR MENSAL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</si>
  <si>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</si>
  <si>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</si>
  <si>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</si>
  <si>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</si>
  <si>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</si>
  <si>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</si>
  <si>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</si>
  <si>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</si>
  <si>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</si>
  <si>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</si>
  <si>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</si>
  <si>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</si>
  <si>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DADOS DO CONTRATO</t>
  </si>
  <si>
    <t>TOTAL</t>
  </si>
  <si>
    <t>TIPOLOGIA</t>
  </si>
  <si>
    <t>VALOR ANUAL</t>
  </si>
  <si>
    <t>ANUAL</t>
  </si>
  <si>
    <t>CANTINA-FORTALEZA</t>
  </si>
  <si>
    <t>IPCA</t>
  </si>
  <si>
    <t>CANTINA-JUAZEIRO</t>
  </si>
  <si>
    <t>CANTINA/PARACURU</t>
  </si>
  <si>
    <t>CANTINA/LIMOEIRO  NT</t>
  </si>
  <si>
    <t>CANTINA - CRATEUS</t>
  </si>
  <si>
    <t>OBJETO</t>
  </si>
  <si>
    <t>DESCRIÇÃO</t>
  </si>
  <si>
    <t>HOSPEDAGEM E  SERVIÇO DE ALIMENTAÇÃO</t>
  </si>
  <si>
    <t>PRODUTOS</t>
  </si>
  <si>
    <t>VALOR</t>
  </si>
  <si>
    <t xml:space="preserve">BANANAS </t>
  </si>
  <si>
    <t>MANGA</t>
  </si>
  <si>
    <t>CX</t>
  </si>
  <si>
    <t>ACEROLA</t>
  </si>
  <si>
    <t>TOTAL VEGETAL</t>
  </si>
  <si>
    <t>OVOS GALINHA</t>
  </si>
  <si>
    <t>OVOS CODORNA</t>
  </si>
  <si>
    <t>OVINO VIVO</t>
  </si>
  <si>
    <t>SUINO VIVO</t>
  </si>
  <si>
    <t>KG</t>
  </si>
  <si>
    <t xml:space="preserve">TOUCINHO </t>
  </si>
  <si>
    <t>FÍGADO DE FRANGO</t>
  </si>
  <si>
    <t xml:space="preserve">MOELA </t>
  </si>
  <si>
    <t xml:space="preserve">CORAÇÃO </t>
  </si>
  <si>
    <t>TRIPA</t>
  </si>
  <si>
    <t>LEITE</t>
  </si>
  <si>
    <t>L</t>
  </si>
  <si>
    <t>KIT MOCOTO</t>
  </si>
  <si>
    <t>CODORNAS VIVAS</t>
  </si>
  <si>
    <t>CODORNAS ABATIDAS</t>
  </si>
  <si>
    <t>TOTAL ANIMAL</t>
  </si>
  <si>
    <t>FERTILIDADE DO SOLO</t>
  </si>
  <si>
    <t>MICRONUTRIENTES DO SOLO</t>
  </si>
  <si>
    <t>DENSIDADE + GRANULOMETRIA</t>
  </si>
  <si>
    <t>TECIDO VEGETAL</t>
  </si>
  <si>
    <t>ÁGUA PARA IRRIGAÇÃO</t>
  </si>
  <si>
    <t>COMPOSTO ORGÂNICO</t>
  </si>
  <si>
    <t>POTABILIDADE</t>
  </si>
  <si>
    <t>QUALIDADE DA ÁGUA</t>
  </si>
  <si>
    <t>PROJETADO</t>
  </si>
  <si>
    <t>ARRECADADO</t>
  </si>
  <si>
    <t>PERIODIC REAJUSTE</t>
  </si>
  <si>
    <t>ITEM</t>
  </si>
  <si>
    <t>VALOR MÉDIO MENSAL EM FUNÇÃO DOS BENS LOCADOS</t>
  </si>
  <si>
    <t>QTDE</t>
  </si>
  <si>
    <t>TOTAL GERAL</t>
  </si>
  <si>
    <t>UNID MEDIDA</t>
  </si>
  <si>
    <t>UNID</t>
  </si>
  <si>
    <t>VAOR UNIT</t>
  </si>
  <si>
    <t>R$ 1,00</t>
  </si>
  <si>
    <t>RESUMO</t>
  </si>
  <si>
    <t>PREÇO MÉDIO</t>
  </si>
  <si>
    <t xml:space="preserve">CONT XXX - BANCO DO BRASIL </t>
  </si>
  <si>
    <t>CONT XXX - DURVAL DA SILVA</t>
  </si>
  <si>
    <t>CONT XXX - MARIA AUXILIADORA SILVA</t>
  </si>
  <si>
    <t>CONT XXX  - CARLOS DE SOUSA FILHO</t>
  </si>
  <si>
    <t>CONT XXX - PAULO RAMOS MARINS</t>
  </si>
  <si>
    <t>1 ADITIVO CONT XXX -ANDREA CARLA SÁ</t>
  </si>
  <si>
    <t xml:space="preserve">REST-HOTEL ESCOLA </t>
  </si>
  <si>
    <t>POSTO DE ATEND</t>
  </si>
  <si>
    <t>jan/19</t>
  </si>
  <si>
    <t>dez/19</t>
  </si>
  <si>
    <t>INICIO</t>
  </si>
  <si>
    <t>TÉRMINO</t>
  </si>
  <si>
    <t>ÍNDICE REAJ</t>
  </si>
  <si>
    <t>mar/18</t>
  </si>
  <si>
    <t>abr/18</t>
  </si>
  <si>
    <t>fev/19</t>
  </si>
  <si>
    <t>mar/19</t>
  </si>
  <si>
    <t>LOCAÇÕES EVENTUAIS</t>
  </si>
  <si>
    <t>jan/17</t>
  </si>
  <si>
    <t xml:space="preserve">CONT XXX - HOTEL ESCOLA </t>
  </si>
  <si>
    <t>TOTAL ANO T</t>
  </si>
  <si>
    <t>DESCRIÇÃO DO BEM ALUGADO / ARRENDADO</t>
  </si>
  <si>
    <t>CONT XXX - GLÓRIA FERNANDES</t>
  </si>
  <si>
    <t>dez/20</t>
  </si>
  <si>
    <t>TOTAL ANO T+1</t>
  </si>
  <si>
    <t>DOCENTES</t>
  </si>
  <si>
    <t>TÉCNICO-ADMINISTRATIVO</t>
  </si>
  <si>
    <t>VALOR DA TAXA DE INSCRIÇÃO</t>
  </si>
  <si>
    <t>1. CONCURSOS PÚBLICOS</t>
  </si>
  <si>
    <t>2. PROCESSOS SELETIVOS</t>
  </si>
  <si>
    <t>1º SEMESTRE</t>
  </si>
  <si>
    <t>2º SEMESTRE</t>
  </si>
  <si>
    <t>PROJEÇÃO ANUAL</t>
  </si>
  <si>
    <t>QTDE MÉDIA DE INSCRITOS POR VAGA</t>
  </si>
  <si>
    <t>TIPO</t>
  </si>
  <si>
    <t xml:space="preserve">QTDE DE VAGAS </t>
  </si>
  <si>
    <t>REMUNERAÇÃO DE DEPÓSITOS BANCÁRIOS</t>
  </si>
  <si>
    <t>PERIODICIDADE DE RENDIMENTO</t>
  </si>
  <si>
    <t>MONTANTE APLICADO (*)</t>
  </si>
  <si>
    <t>NOVA CANTINA - XXXX</t>
  </si>
  <si>
    <t>PRODUÇÃO DE IOGURTE</t>
  </si>
  <si>
    <t>PRODUÇÃO DE QUEIJO</t>
  </si>
  <si>
    <t>PRODUÇÃO DE SALSICHAS</t>
  </si>
  <si>
    <t>PRODUÇÃO DE LINGUIÇAS</t>
  </si>
  <si>
    <t>PRODUÇÃO DE POTES DE DOCES</t>
  </si>
  <si>
    <t xml:space="preserve">TOTAL </t>
  </si>
  <si>
    <t>VAOR MÉDIO UNITÁRIO</t>
  </si>
  <si>
    <t>VALOR
(R$ 1,00)</t>
  </si>
  <si>
    <t>VIGÊNCIA</t>
  </si>
  <si>
    <t>VALOR GLOBAL</t>
  </si>
  <si>
    <t>ANO T 
(RECEBIDO / A RECEBER)</t>
  </si>
  <si>
    <t>42/2018</t>
  </si>
  <si>
    <t>09/2016</t>
  </si>
  <si>
    <t>13/2018</t>
  </si>
  <si>
    <t>Curso de Especialização em Engenharia de Segurança 2019</t>
  </si>
  <si>
    <t>Mestrado Profissional em Segurança Pública, Justiça e Cidadania</t>
  </si>
  <si>
    <t>Curso de Mestrado Profissional em Administração parceria FIOCRUZ</t>
  </si>
  <si>
    <t>2018/2020</t>
  </si>
  <si>
    <t>2016/2019</t>
  </si>
  <si>
    <t>54/2018</t>
  </si>
  <si>
    <t>2. SERVIÇOS DE HOSPEDAGEM E ALIMENTAÇÃO</t>
  </si>
  <si>
    <t>Curso de Especialização em Gestão do Desenvolvimento Territorial (MSa)</t>
  </si>
  <si>
    <t>Especialização em Gestão do Desenvolvimento Territorial </t>
  </si>
  <si>
    <t>Curso de especialização em segurança de barragens</t>
  </si>
  <si>
    <t>Curso sobre Fenótipos da Asma: Indo além do paradigma atópico/não-atópico</t>
  </si>
  <si>
    <t>Prestação de Serviço de Controle de Qualidade e Higiênico Sanitário no Âmbito da RLAM</t>
  </si>
  <si>
    <t>Estudantes</t>
  </si>
  <si>
    <t>Docentes</t>
  </si>
  <si>
    <t>Visitantes</t>
  </si>
  <si>
    <t>Nº DE MESES</t>
  </si>
  <si>
    <t>Hospedagem</t>
  </si>
  <si>
    <t>Nº DE REFEIÇÕES / DIÁRIAS / MÊS</t>
  </si>
  <si>
    <t>VALOR UNITÁRIO DA REFEIÇÃO / DIÁRIA</t>
  </si>
  <si>
    <t>SERVIÇO</t>
  </si>
  <si>
    <t>QUANTITATIVO ANUAL</t>
  </si>
  <si>
    <t>VALOR UNITÁRIO</t>
  </si>
  <si>
    <t>CERTIFICADOS (APERFEIÇOAMENTO/ATUALIZA/ESPECIALIZAÇÃO)</t>
  </si>
  <si>
    <t>CERTIFICADOS (ATESTADOS)</t>
  </si>
  <si>
    <t>CERTIFICADOS (CERTIDÕES/DECLARAÇÕES)</t>
  </si>
  <si>
    <t>DIPLOMAS (DOUTORADO)</t>
  </si>
  <si>
    <t>DIPLOMAS (GRADUAÇÃO)</t>
  </si>
  <si>
    <t>DIPLOMAS (MESTRADO)</t>
  </si>
  <si>
    <t>HISTÓRICO ESCOLAR</t>
  </si>
  <si>
    <t>INSCRIÇÃO (PARA SELEÇÃO - PÓS-GRADUAÇÃO)</t>
  </si>
  <si>
    <t>INSCRIÇÃO P/ ALUNO ESPECIAL - DOUTORADO</t>
  </si>
  <si>
    <t>MATRÍCULAS DE ALUNO ESPECIAL - GRADUAÇÃO</t>
  </si>
  <si>
    <t>MATRÍCULAS DE ALUNO ESPECIAL - MESTRADO</t>
  </si>
  <si>
    <t>RECONHECIMENTO DE TÍTULO - DOUTORADO</t>
  </si>
  <si>
    <t>RECONHECIMENTO DE TÍTULO - MESTRADO</t>
  </si>
  <si>
    <t>REGISTRO DE OUTRAS IES (01 DIPLOMA)</t>
  </si>
  <si>
    <t>REGISTRO DE OUTRAS IES (20 DIPLOMA)</t>
  </si>
  <si>
    <t>REGISTRO DE OUTRAS IES (50 DIPLOMA)</t>
  </si>
  <si>
    <t>REVALIDAÇÃO DE DIPLOMAS - GRADUAÇÃO</t>
  </si>
  <si>
    <t>1. PRESTAÇÃO DE SERVIÇOS DIVERSOS</t>
  </si>
  <si>
    <t>CONTRATANTE</t>
  </si>
  <si>
    <t>SSSS</t>
  </si>
  <si>
    <t>XXXX</t>
  </si>
  <si>
    <t>GGGG</t>
  </si>
  <si>
    <t>YYYYY</t>
  </si>
  <si>
    <t>HHHHH</t>
  </si>
  <si>
    <t>JJJJ</t>
  </si>
  <si>
    <t>MMMM</t>
  </si>
  <si>
    <t>LLLL</t>
  </si>
  <si>
    <t>2</t>
  </si>
  <si>
    <t>3</t>
  </si>
  <si>
    <t>4</t>
  </si>
  <si>
    <t>6</t>
  </si>
  <si>
    <t>7</t>
  </si>
  <si>
    <t>8</t>
  </si>
  <si>
    <t>INÍCIO</t>
  </si>
  <si>
    <t>Contrato de prestação de serviços SES/MG nº 137/2012 entre a SES e UFMG/FM/NUPAD.</t>
  </si>
  <si>
    <t>Secretaria do Estado da Saúde/MG</t>
  </si>
  <si>
    <t>Prestação de serviços para diagnóstico laboratorial da toxoplasmose aguda nas gestantes e em recém-nascidos, por meio da realização de testes de triagem e confirmatórios com garantia de apoio logístico ao fluxo de exames e resultados na rede de atenção à saúde da gestante e neonato.</t>
  </si>
  <si>
    <t>Nº DO CONTRATO</t>
  </si>
  <si>
    <t xml:space="preserve"> 09/11/2015.</t>
  </si>
  <si>
    <t>Nº CONTRATO /LOCATÁRIO</t>
  </si>
  <si>
    <t>Contrato de prestação de serviços SES/MG a ser celebrado entre a SES e UFMG/FM/NUPAD-OFDG 021-18</t>
  </si>
  <si>
    <t>UNIDADE PRESTADORA DO SERVIÇO: LABSAT </t>
  </si>
  <si>
    <t>UNIDADE PRESTADORA DO SERVIÇO: LASAP</t>
  </si>
  <si>
    <t xml:space="preserve">TIPO DE SERVIÇO / ANÁLISE </t>
  </si>
  <si>
    <t>CONTRATO Nº</t>
  </si>
  <si>
    <t>XXXXX</t>
  </si>
  <si>
    <t>WWWW</t>
  </si>
  <si>
    <t>ZZZZZ</t>
  </si>
  <si>
    <t>QTDE DE SERVIÇOS</t>
  </si>
  <si>
    <t>IDENTIFICAÇÃO DO BEM MÓVEL OU SEMOVENTE</t>
  </si>
  <si>
    <t>PREÇO MÍNIMO</t>
  </si>
  <si>
    <t>Cabeça de gado macho</t>
  </si>
  <si>
    <t>Cabeça de gado fêmea</t>
  </si>
  <si>
    <t>Automóvel de passeio diversos</t>
  </si>
  <si>
    <t>NATUREZA DE RECEITA</t>
  </si>
  <si>
    <t>ARRECADADO 2017</t>
  </si>
  <si>
    <t>1310.01.11</t>
  </si>
  <si>
    <t>1310.01.12</t>
  </si>
  <si>
    <t>Aluguéis e Arrendamentos - Principal</t>
  </si>
  <si>
    <t>Aluguéis e Arrendamentos - Multas e Juros</t>
  </si>
  <si>
    <t>(A)</t>
  </si>
  <si>
    <t>(B)</t>
  </si>
  <si>
    <t>(C)</t>
  </si>
  <si>
    <t>D = (B/A)</t>
  </si>
  <si>
    <t>(E)</t>
  </si>
  <si>
    <t>F = (D X E)</t>
  </si>
  <si>
    <t>% DE MULTAS E JUROS SOBRE A NR PRINCIPAL COM BASE NO ARRECADADO EM 2017</t>
  </si>
  <si>
    <t>VALORES REAJUSTADOS</t>
  </si>
  <si>
    <t>INCLUSÃO DE NOVO CONTRATO</t>
  </si>
  <si>
    <t>RENDIMENTO ANUAL</t>
  </si>
  <si>
    <t>(*) Valores médios anuais.</t>
  </si>
  <si>
    <t>ARREC ANOS ANTERIORES</t>
  </si>
  <si>
    <t>ANO T-2</t>
  </si>
  <si>
    <t>ANO T-1</t>
  </si>
  <si>
    <t>PROJEÇÃO ANO T</t>
  </si>
  <si>
    <t xml:space="preserve">Aluguéis e Arrendamentos </t>
  </si>
  <si>
    <t>PROJEÇÃO ANO T + 1</t>
  </si>
  <si>
    <t>Aluguéis e Arrendamentos</t>
  </si>
  <si>
    <t>JUROS SELIC
(*)</t>
  </si>
  <si>
    <t>PROJEÇÃO ANO T 
(RECEBIDO / A RECEBER)</t>
  </si>
  <si>
    <t>2018/2019</t>
  </si>
  <si>
    <t>2016/2018</t>
  </si>
  <si>
    <t>OBJETO DO CONTRATO</t>
  </si>
  <si>
    <t>Serviços de análise de solo</t>
  </si>
  <si>
    <t>Serviços de análise de mananciais hidricos</t>
  </si>
  <si>
    <t>INSTRUMENTO</t>
  </si>
  <si>
    <t>TÍTULO DO DOCUMENTO ANEXADO NO SIMEC</t>
  </si>
  <si>
    <t>CONCENDENTE</t>
  </si>
  <si>
    <t>CATEGORIA ECONÔMICA</t>
  </si>
  <si>
    <t>VALOR GLOBAL DO INSTRUMENTO</t>
  </si>
  <si>
    <t>CRONOGRAMA DE DESEMBOLSO</t>
  </si>
  <si>
    <t>TOTAL ESTIMADO PELA UO PARA 2019</t>
  </si>
  <si>
    <t>OUTRAS OBSERVAÇÕES RELEVANTES</t>
  </si>
  <si>
    <t>PREVISTO</t>
  </si>
  <si>
    <t>ARREC ATÉ A DATA</t>
  </si>
  <si>
    <t>SALDO A ARRECADAR</t>
  </si>
  <si>
    <t>PREVISTO NO ANO</t>
  </si>
  <si>
    <t>ARREC NO ANO</t>
  </si>
  <si>
    <t>Identificar o instrumento e seu respectivo número (Convênio, Termo de Cooperação Técnica, Acordos, Portaria, etc)</t>
  </si>
  <si>
    <t>Identificar o título do arquivo anexado no SIMEC</t>
  </si>
  <si>
    <t>Identificar quem é o concedente</t>
  </si>
  <si>
    <r>
      <t xml:space="preserve">Especificar o objeto do convênio (motivo comum entre as partes que levaram a firmar o Instrumento) - </t>
    </r>
    <r>
      <rPr>
        <b/>
        <sz val="8"/>
        <color rgb="FFFF0000"/>
        <rFont val="Calibri"/>
        <family val="2"/>
        <scheme val="minor"/>
      </rPr>
      <t>NÃO INFOMAR OBJETO GENÉRICO QUE NÃO PERMITA IDENTIFICAR A ATIVIDADE QUE SERÁ DESENVOLVIDA PELA UO</t>
    </r>
  </si>
  <si>
    <t>Informar o ano de inícIo da vigência do instrumento</t>
  </si>
  <si>
    <t>Informar o ano do término da vigência do instrumento</t>
  </si>
  <si>
    <t>Informar se o instrumento visa auferir uma receita corrente ou de capital</t>
  </si>
  <si>
    <t>Não preencher estas colunas, pois são fórmulas, cujo resulado provêm dos dados constantes do cronograma de desembolso</t>
  </si>
  <si>
    <r>
      <t xml:space="preserve">Informar o valor previsto para o PLOA-2019. Este valor deverá ser inserido no SIMEC.
</t>
    </r>
    <r>
      <rPr>
        <sz val="8"/>
        <color rgb="FFFF0000"/>
        <rFont val="Calibri"/>
        <family val="2"/>
        <scheme val="minor"/>
      </rPr>
      <t>(Caso o valor não coincida com o montante constante do Cronograma de Desemboso, apresentar justificativa no campo "OUTRAS INFORMAÇÕES RELEVANTES").</t>
    </r>
  </si>
  <si>
    <t>Acrescentar qualquer observação que seja relevante para que permita à SPO/MEC analisar a proposta de Estimativa/Reeestimativa apresentada, sem prejuízo da obrigatoriedade de preenchimento dos campos específicos do SIMEC.</t>
  </si>
  <si>
    <t>CORRENTE</t>
  </si>
  <si>
    <t>CAPITAL</t>
  </si>
  <si>
    <t>CUSTEIO</t>
  </si>
  <si>
    <t>PLANILHA 2</t>
  </si>
  <si>
    <t>PLANILHA 3 - RECEITA AGROPECUÁRIA</t>
  </si>
  <si>
    <t>ÚLTIMA POSIÇÃO ESTIMADA SOF NO ANO T</t>
  </si>
  <si>
    <t>PLANILHA 1</t>
  </si>
  <si>
    <t>PLANILHA 4 - RECEITA INDUSTRIAL</t>
  </si>
  <si>
    <t>45/2018</t>
  </si>
  <si>
    <t>48/2018</t>
  </si>
  <si>
    <t>57/2018</t>
  </si>
  <si>
    <t>60/2018</t>
  </si>
  <si>
    <t>PLANILHA 5 - SERVIÇOS ADMINISTRATIVOS E COMERCIAIS GERAIS</t>
  </si>
  <si>
    <t>PLANILHA 6 - Concursos e Processos Seletivos</t>
  </si>
  <si>
    <t>PLANILHA 7 - Serviços de Atendimento à Saúde</t>
  </si>
  <si>
    <t>Execução de serviços para diagnóstico precoce de toxoplasmose gestacional e congênita.</t>
  </si>
  <si>
    <t>PLANILHA 8 - SERVIÇOS DE REGISTRO, CERTIFICAÇÃO E FISCALIZAÇÃO</t>
  </si>
  <si>
    <t>PLANILHA 9 - SERVIÇOS DE INFORMAÇÃO E TECNOLOGIA</t>
  </si>
  <si>
    <t>PLANILHA 10 - Alienação de Bens Móveis e Semoventes</t>
  </si>
  <si>
    <t>PLANILHA 11 - Multas e Juros</t>
  </si>
  <si>
    <t>PROJEÇÃO DA NR PRINCIPAL NO ANO T</t>
  </si>
  <si>
    <t>PROJEÇÃO PARA A NR MULTAS E JUROS COM BASE NO % DE 2017 APLICADO SOBRE A PROJEÇÃO DA NR PRINCIPAL DO ANO T</t>
  </si>
  <si>
    <t>PLANILHA 12 - CONVÊNIOS</t>
  </si>
  <si>
    <t>(   ) UNIÃO E SUAS ENTIDADES;  (   ) ESTADO E DF E SUAS ENTIDADES; (   ) MUNICÍPIOS E SUAS ENTIDADES; E (   ) INSTITUIÇÕES PRIVADAS</t>
  </si>
  <si>
    <t>IMPORTANTE:</t>
  </si>
  <si>
    <t>. OS CAMPOS EM "AZUL" INFORMAM COMO DEVEM SER PREENCHIDOS OS CAMPOS EM "LARANJA";</t>
  </si>
  <si>
    <t>. SÓ DEVEM SER PREENCHIDOS OS CAMPOS EM "LARANJA". OS CAMPOS EM "BRANCO" SÃO FÓRMULAS, CUJOS RESULTADOS APARECEM NA MEDIDA EM QUE OS CAMPOS EM "LARANJA" SÃO PREENCHIDOS.</t>
  </si>
  <si>
    <r>
      <rPr>
        <b/>
        <sz val="9"/>
        <color theme="1"/>
        <rFont val="Calibri"/>
        <family val="2"/>
        <scheme val="minor"/>
      </rPr>
      <t>Previsto no ano:</t>
    </r>
    <r>
      <rPr>
        <sz val="9"/>
        <color theme="1"/>
        <rFont val="Calibri"/>
        <family val="2"/>
        <scheme val="minor"/>
      </rPr>
      <t xml:space="preserve"> Informar o valor previsto para o desembolso do Instrumento, conforme o cronograma de desembolso pactuado. A soma dos montantes previstos deverá corresponder ao valor total do Instrumento pactuado.
</t>
    </r>
    <r>
      <rPr>
        <b/>
        <sz val="9"/>
        <color theme="1"/>
        <rFont val="Calibri"/>
        <family val="2"/>
        <scheme val="minor"/>
      </rPr>
      <t>Arrecadado no ano:</t>
    </r>
    <r>
      <rPr>
        <sz val="9"/>
        <color theme="1"/>
        <rFont val="Calibri"/>
        <family val="2"/>
        <scheme val="minor"/>
      </rPr>
      <t xml:space="preserve"> Informar o que efetivamente foi repassado à UO pelo concedente.
¹Caso existam previsão de parcelas em anos anteriores a 2016 ou posteriores a 2022, favor incluir colunas e refazer as fórmulas do valor global do Instrumento.
²Caso não tenha ocorrido arrecadação em conformidade com o cronograma de desembolso pactuado, apresentar justificativas na coluna OUTRAS OBSERVAÇÕES RELEVANTES.</t>
    </r>
  </si>
  <si>
    <t>. PARA CADA TIPO DE CONVÊNIO (UNIÃO, ESTADO, MUNICÍPIO OU INSTITUIÇÃO PRIVADA) DEVERÁ CORRESPONDER A UMA PLANILHA PREENCHIDA PARA AQUELA FINALIDADE.</t>
  </si>
  <si>
    <t>. EXCLUIR COLUNAS E LINHAS NÃO UTILIZADAS, ATENTANDO PARA A REVISÃO DAS FÓRMULAS.</t>
  </si>
  <si>
    <t>ANO X</t>
  </si>
  <si>
    <t>ANO Y</t>
  </si>
  <si>
    <t>ANO Z</t>
  </si>
</sst>
</file>

<file path=xl/styles.xml><?xml version="1.0" encoding="utf-8"?>
<styleSheet xmlns="http://schemas.openxmlformats.org/spreadsheetml/2006/main">
  <numFmts count="10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_ ;[Red]\-#,##0.0\ "/>
    <numFmt numFmtId="167" formatCode="#,##0.00_ ;[Red]\-#,##0.00\ "/>
    <numFmt numFmtId="168" formatCode="0.0%"/>
    <numFmt numFmtId="169" formatCode="&quot;R$&quot;#,##0.00"/>
    <numFmt numFmtId="170" formatCode="_-* #,##0.0000_-;\-* #,##0.0000_-;_-* &quot;-&quot;??_-;_-@_-"/>
    <numFmt numFmtId="171" formatCode="_-* #,##0.000_-;\-* #,##0.000_-;_-* &quot;-&quot;??_-;_-@_-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3" fontId="5" fillId="0" borderId="0" xfId="1" applyFont="1" applyFill="1" applyAlignment="1">
      <alignment horizontal="right"/>
    </xf>
    <xf numFmtId="43" fontId="5" fillId="0" borderId="0" xfId="1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165" fontId="9" fillId="0" borderId="0" xfId="0" applyNumberFormat="1" applyFont="1" applyFill="1" applyAlignment="1">
      <alignment vertical="top" wrapText="1"/>
    </xf>
    <xf numFmtId="165" fontId="10" fillId="4" borderId="23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 applyAlignment="1">
      <alignment vertical="top" wrapText="1"/>
    </xf>
    <xf numFmtId="165" fontId="11" fillId="4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5" fillId="0" borderId="0" xfId="1" applyFont="1" applyFill="1" applyBorder="1"/>
    <xf numFmtId="0" fontId="9" fillId="0" borderId="0" xfId="0" applyFont="1" applyFill="1" applyBorder="1" applyAlignment="1"/>
    <xf numFmtId="8" fontId="6" fillId="0" borderId="0" xfId="0" applyNumberFormat="1" applyFont="1" applyFill="1" applyBorder="1" applyAlignment="1"/>
    <xf numFmtId="165" fontId="7" fillId="0" borderId="13" xfId="0" applyNumberFormat="1" applyFont="1" applyFill="1" applyBorder="1" applyAlignment="1">
      <alignment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43" fontId="7" fillId="0" borderId="14" xfId="1" applyFont="1" applyFill="1" applyBorder="1" applyAlignment="1">
      <alignment horizontal="left" vertical="top" wrapText="1"/>
    </xf>
    <xf numFmtId="165" fontId="7" fillId="0" borderId="14" xfId="0" applyNumberFormat="1" applyFont="1" applyFill="1" applyBorder="1" applyAlignment="1">
      <alignment vertical="top" wrapText="1"/>
    </xf>
    <xf numFmtId="165" fontId="7" fillId="0" borderId="15" xfId="0" applyNumberFormat="1" applyFont="1" applyFill="1" applyBorder="1" applyAlignment="1">
      <alignment vertical="top" wrapText="1"/>
    </xf>
    <xf numFmtId="165" fontId="7" fillId="0" borderId="16" xfId="0" applyNumberFormat="1" applyFont="1" applyFill="1" applyBorder="1" applyAlignment="1">
      <alignment vertical="top" wrapText="1"/>
    </xf>
    <xf numFmtId="165" fontId="7" fillId="0" borderId="17" xfId="0" applyNumberFormat="1" applyFont="1" applyFill="1" applyBorder="1" applyAlignment="1">
      <alignment horizontal="center" vertical="top" wrapText="1"/>
    </xf>
    <xf numFmtId="43" fontId="7" fillId="0" borderId="17" xfId="1" applyFont="1" applyFill="1" applyBorder="1" applyAlignment="1">
      <alignment horizontal="lef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8" xfId="0" applyNumberFormat="1" applyFont="1" applyFill="1" applyBorder="1" applyAlignment="1">
      <alignment vertical="top" wrapText="1"/>
    </xf>
    <xf numFmtId="165" fontId="3" fillId="2" borderId="2" xfId="0" applyNumberFormat="1" applyFont="1" applyFill="1" applyBorder="1" applyAlignment="1">
      <alignment vertical="top" wrapText="1"/>
    </xf>
    <xf numFmtId="165" fontId="7" fillId="0" borderId="19" xfId="0" applyNumberFormat="1" applyFont="1" applyFill="1" applyBorder="1" applyAlignment="1">
      <alignment vertical="top" wrapText="1"/>
    </xf>
    <xf numFmtId="165" fontId="7" fillId="0" borderId="20" xfId="0" applyNumberFormat="1" applyFont="1" applyFill="1" applyBorder="1" applyAlignment="1">
      <alignment horizontal="center" vertical="top" wrapText="1"/>
    </xf>
    <xf numFmtId="43" fontId="7" fillId="0" borderId="20" xfId="1" applyFont="1" applyFill="1" applyBorder="1" applyAlignment="1">
      <alignment horizontal="left" vertical="top" wrapText="1"/>
    </xf>
    <xf numFmtId="165" fontId="7" fillId="0" borderId="20" xfId="0" applyNumberFormat="1" applyFont="1" applyFill="1" applyBorder="1" applyAlignment="1">
      <alignment vertical="top" wrapText="1"/>
    </xf>
    <xf numFmtId="165" fontId="7" fillId="0" borderId="2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vertical="top" wrapText="1"/>
    </xf>
    <xf numFmtId="167" fontId="7" fillId="0" borderId="2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top"/>
    </xf>
    <xf numFmtId="0" fontId="6" fillId="0" borderId="17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165" fontId="6" fillId="0" borderId="18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165" fontId="6" fillId="0" borderId="18" xfId="1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top" wrapText="1"/>
    </xf>
    <xf numFmtId="0" fontId="6" fillId="0" borderId="26" xfId="0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right" vertical="center"/>
    </xf>
    <xf numFmtId="165" fontId="6" fillId="0" borderId="26" xfId="1" applyNumberFormat="1" applyFont="1" applyFill="1" applyBorder="1" applyAlignment="1">
      <alignment horizontal="right" vertical="center"/>
    </xf>
    <xf numFmtId="165" fontId="6" fillId="0" borderId="27" xfId="1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30" xfId="0" applyFont="1" applyFill="1" applyBorder="1" applyAlignment="1">
      <alignment horizontal="left" vertical="top"/>
    </xf>
    <xf numFmtId="49" fontId="6" fillId="0" borderId="30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right" vertical="center"/>
    </xf>
    <xf numFmtId="165" fontId="6" fillId="0" borderId="30" xfId="1" applyNumberFormat="1" applyFont="1" applyFill="1" applyBorder="1" applyAlignment="1">
      <alignment horizontal="right" vertical="center"/>
    </xf>
    <xf numFmtId="165" fontId="6" fillId="0" borderId="31" xfId="1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 wrapText="1"/>
    </xf>
    <xf numFmtId="165" fontId="13" fillId="2" borderId="7" xfId="0" applyNumberFormat="1" applyFont="1" applyFill="1" applyBorder="1" applyAlignment="1">
      <alignment vertical="center" wrapText="1"/>
    </xf>
    <xf numFmtId="165" fontId="6" fillId="6" borderId="26" xfId="0" applyNumberFormat="1" applyFont="1" applyFill="1" applyBorder="1" applyAlignment="1">
      <alignment horizontal="right" vertical="center"/>
    </xf>
    <xf numFmtId="165" fontId="6" fillId="6" borderId="17" xfId="1" applyNumberFormat="1" applyFont="1" applyFill="1" applyBorder="1" applyAlignment="1">
      <alignment horizontal="right" vertical="center"/>
    </xf>
    <xf numFmtId="165" fontId="6" fillId="6" borderId="17" xfId="1" applyNumberFormat="1" applyFont="1" applyFill="1" applyBorder="1" applyAlignment="1">
      <alignment horizontal="right"/>
    </xf>
    <xf numFmtId="0" fontId="6" fillId="8" borderId="1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justify" vertical="top" wrapText="1"/>
    </xf>
    <xf numFmtId="49" fontId="6" fillId="8" borderId="17" xfId="0" applyNumberFormat="1" applyFont="1" applyFill="1" applyBorder="1" applyAlignment="1">
      <alignment vertical="center"/>
    </xf>
    <xf numFmtId="49" fontId="6" fillId="8" borderId="17" xfId="0" applyNumberFormat="1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/>
    </xf>
    <xf numFmtId="165" fontId="6" fillId="8" borderId="26" xfId="0" applyNumberFormat="1" applyFont="1" applyFill="1" applyBorder="1" applyAlignment="1">
      <alignment horizontal="right" vertical="center"/>
    </xf>
    <xf numFmtId="165" fontId="6" fillId="8" borderId="17" xfId="1" applyNumberFormat="1" applyFont="1" applyFill="1" applyBorder="1" applyAlignment="1">
      <alignment horizontal="right"/>
    </xf>
    <xf numFmtId="165" fontId="6" fillId="8" borderId="18" xfId="1" applyNumberFormat="1" applyFont="1" applyFill="1" applyBorder="1" applyAlignment="1">
      <alignment vertical="center"/>
    </xf>
    <xf numFmtId="164" fontId="13" fillId="2" borderId="35" xfId="1" applyNumberFormat="1" applyFont="1" applyFill="1" applyBorder="1"/>
    <xf numFmtId="164" fontId="5" fillId="0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center" vertical="top" wrapText="1"/>
    </xf>
    <xf numFmtId="3" fontId="7" fillId="4" borderId="26" xfId="0" applyNumberFormat="1" applyFont="1" applyFill="1" applyBorder="1" applyAlignment="1">
      <alignment horizontal="center" vertical="top" wrapText="1"/>
    </xf>
    <xf numFmtId="3" fontId="7" fillId="4" borderId="27" xfId="1" applyNumberFormat="1" applyFont="1" applyFill="1" applyBorder="1" applyAlignment="1">
      <alignment horizontal="right" vertical="center"/>
    </xf>
    <xf numFmtId="3" fontId="7" fillId="4" borderId="16" xfId="0" applyNumberFormat="1" applyFont="1" applyFill="1" applyBorder="1" applyAlignment="1">
      <alignment horizontal="center" vertical="top" wrapText="1"/>
    </xf>
    <xf numFmtId="3" fontId="7" fillId="4" borderId="17" xfId="0" applyNumberFormat="1" applyFont="1" applyFill="1" applyBorder="1" applyAlignment="1">
      <alignment horizontal="center" vertical="top" wrapText="1"/>
    </xf>
    <xf numFmtId="3" fontId="7" fillId="4" borderId="17" xfId="0" applyNumberFormat="1" applyFont="1" applyFill="1" applyBorder="1" applyAlignment="1">
      <alignment horizontal="center" vertical="top"/>
    </xf>
    <xf numFmtId="3" fontId="7" fillId="4" borderId="18" xfId="1" applyNumberFormat="1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left" vertical="center" wrapText="1" indent="1"/>
    </xf>
    <xf numFmtId="0" fontId="7" fillId="4" borderId="29" xfId="0" applyFont="1" applyFill="1" applyBorder="1" applyAlignment="1">
      <alignment horizontal="left" vertical="center" wrapText="1" indent="1"/>
    </xf>
    <xf numFmtId="0" fontId="7" fillId="4" borderId="25" xfId="0" applyFont="1" applyFill="1" applyBorder="1" applyAlignment="1">
      <alignment horizontal="left" vertical="center" wrapText="1" indent="1"/>
    </xf>
    <xf numFmtId="0" fontId="9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164" fontId="4" fillId="0" borderId="3" xfId="1" applyNumberFormat="1" applyFont="1" applyBorder="1"/>
    <xf numFmtId="164" fontId="4" fillId="0" borderId="2" xfId="1" applyNumberFormat="1" applyFont="1" applyBorder="1"/>
    <xf numFmtId="164" fontId="4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8" fontId="4" fillId="0" borderId="0" xfId="0" applyNumberFormat="1" applyFont="1"/>
    <xf numFmtId="0" fontId="0" fillId="0" borderId="0" xfId="0" applyFont="1"/>
    <xf numFmtId="0" fontId="0" fillId="0" borderId="0" xfId="0" applyFont="1" applyBorder="1"/>
    <xf numFmtId="0" fontId="4" fillId="0" borderId="0" xfId="0" applyFont="1" applyBorder="1"/>
    <xf numFmtId="165" fontId="4" fillId="0" borderId="13" xfId="0" applyNumberFormat="1" applyFont="1" applyFill="1" applyBorder="1" applyAlignment="1">
      <alignment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43" fontId="4" fillId="0" borderId="14" xfId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vertical="top" wrapText="1"/>
    </xf>
    <xf numFmtId="165" fontId="4" fillId="0" borderId="16" xfId="0" applyNumberFormat="1" applyFont="1" applyFill="1" applyBorder="1" applyAlignment="1">
      <alignment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43" fontId="4" fillId="0" borderId="17" xfId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vertical="top" wrapText="1"/>
    </xf>
    <xf numFmtId="165" fontId="9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right" wrapText="1"/>
    </xf>
    <xf numFmtId="43" fontId="4" fillId="0" borderId="0" xfId="0" applyNumberFormat="1" applyFont="1"/>
    <xf numFmtId="0" fontId="7" fillId="0" borderId="0" xfId="0" applyFont="1" applyFill="1" applyBorder="1"/>
    <xf numFmtId="0" fontId="7" fillId="0" borderId="0" xfId="0" applyFont="1" applyFill="1"/>
    <xf numFmtId="43" fontId="7" fillId="0" borderId="0" xfId="0" applyNumberFormat="1" applyFont="1" applyFill="1"/>
    <xf numFmtId="0" fontId="6" fillId="0" borderId="0" xfId="0" applyFont="1" applyFill="1" applyBorder="1"/>
    <xf numFmtId="0" fontId="13" fillId="0" borderId="0" xfId="0" applyFont="1" applyFill="1" applyBorder="1"/>
    <xf numFmtId="0" fontId="6" fillId="0" borderId="0" xfId="0" applyFont="1" applyFill="1"/>
    <xf numFmtId="43" fontId="6" fillId="0" borderId="0" xfId="0" applyNumberFormat="1" applyFont="1" applyFill="1"/>
    <xf numFmtId="0" fontId="13" fillId="0" borderId="9" xfId="0" applyFont="1" applyFill="1" applyBorder="1" applyAlignment="1"/>
    <xf numFmtId="0" fontId="6" fillId="0" borderId="17" xfId="0" applyFont="1" applyFill="1" applyBorder="1"/>
    <xf numFmtId="164" fontId="6" fillId="0" borderId="17" xfId="1" applyNumberFormat="1" applyFont="1" applyFill="1" applyBorder="1"/>
    <xf numFmtId="2" fontId="6" fillId="0" borderId="17" xfId="0" applyNumberFormat="1" applyFont="1" applyFill="1" applyBorder="1"/>
    <xf numFmtId="0" fontId="6" fillId="0" borderId="20" xfId="0" applyFont="1" applyFill="1" applyBorder="1"/>
    <xf numFmtId="164" fontId="6" fillId="0" borderId="26" xfId="1" applyNumberFormat="1" applyFont="1" applyFill="1" applyBorder="1"/>
    <xf numFmtId="2" fontId="6" fillId="0" borderId="26" xfId="0" applyNumberFormat="1" applyFont="1" applyFill="1" applyBorder="1"/>
    <xf numFmtId="0" fontId="6" fillId="0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6" fillId="0" borderId="14" xfId="1" applyNumberFormat="1" applyFont="1" applyFill="1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164" fontId="6" fillId="0" borderId="30" xfId="1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64" fontId="6" fillId="0" borderId="20" xfId="1" applyNumberFormat="1" applyFont="1" applyFill="1" applyBorder="1"/>
    <xf numFmtId="2" fontId="6" fillId="0" borderId="20" xfId="0" applyNumberFormat="1" applyFont="1" applyFill="1" applyBorder="1"/>
    <xf numFmtId="164" fontId="13" fillId="5" borderId="4" xfId="0" applyNumberFormat="1" applyFont="1" applyFill="1" applyBorder="1" applyAlignment="1">
      <alignment horizontal="center" vertical="center"/>
    </xf>
    <xf numFmtId="164" fontId="6" fillId="5" borderId="6" xfId="1" applyNumberFormat="1" applyFont="1" applyFill="1" applyBorder="1"/>
    <xf numFmtId="43" fontId="6" fillId="5" borderId="6" xfId="1" applyFont="1" applyFill="1" applyBorder="1"/>
    <xf numFmtId="3" fontId="6" fillId="5" borderId="5" xfId="0" applyNumberFormat="1" applyFont="1" applyFill="1" applyBorder="1" applyAlignment="1">
      <alignment vertical="center"/>
    </xf>
    <xf numFmtId="0" fontId="6" fillId="0" borderId="30" xfId="0" applyFont="1" applyFill="1" applyBorder="1"/>
    <xf numFmtId="164" fontId="6" fillId="0" borderId="30" xfId="1" applyNumberFormat="1" applyFont="1" applyFill="1" applyBorder="1"/>
    <xf numFmtId="2" fontId="6" fillId="0" borderId="30" xfId="0" applyNumberFormat="1" applyFont="1" applyFill="1" applyBorder="1"/>
    <xf numFmtId="8" fontId="6" fillId="0" borderId="9" xfId="0" applyNumberFormat="1" applyFont="1" applyFill="1" applyBorder="1" applyAlignment="1"/>
    <xf numFmtId="0" fontId="15" fillId="0" borderId="15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70" fontId="6" fillId="0" borderId="0" xfId="1" applyNumberFormat="1" applyFont="1" applyFill="1"/>
    <xf numFmtId="4" fontId="7" fillId="4" borderId="26" xfId="0" applyNumberFormat="1" applyFont="1" applyFill="1" applyBorder="1" applyAlignment="1">
      <alignment horizontal="right" vertical="center"/>
    </xf>
    <xf numFmtId="4" fontId="7" fillId="4" borderId="17" xfId="0" applyNumberFormat="1" applyFont="1" applyFill="1" applyBorder="1" applyAlignment="1">
      <alignment horizontal="right" vertical="center"/>
    </xf>
    <xf numFmtId="4" fontId="7" fillId="4" borderId="17" xfId="1" applyNumberFormat="1" applyFont="1" applyFill="1" applyBorder="1" applyAlignment="1">
      <alignment vertical="center"/>
    </xf>
    <xf numFmtId="164" fontId="13" fillId="3" borderId="22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4" borderId="13" xfId="0" applyNumberFormat="1" applyFont="1" applyFill="1" applyBorder="1" applyAlignment="1">
      <alignment horizontal="justify" vertical="top" wrapText="1"/>
    </xf>
    <xf numFmtId="0" fontId="7" fillId="4" borderId="14" xfId="0" applyNumberFormat="1" applyFont="1" applyFill="1" applyBorder="1" applyAlignment="1">
      <alignment horizontal="justify" vertical="top" wrapText="1"/>
    </xf>
    <xf numFmtId="14" fontId="7" fillId="4" borderId="14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justify" vertical="top" wrapText="1"/>
    </xf>
    <xf numFmtId="0" fontId="7" fillId="4" borderId="20" xfId="0" applyNumberFormat="1" applyFont="1" applyFill="1" applyBorder="1" applyAlignment="1">
      <alignment horizontal="justify" vertical="top" wrapText="1"/>
    </xf>
    <xf numFmtId="14" fontId="7" fillId="4" borderId="20" xfId="0" applyNumberFormat="1" applyFont="1" applyFill="1" applyBorder="1" applyAlignment="1">
      <alignment vertical="center"/>
    </xf>
    <xf numFmtId="8" fontId="6" fillId="0" borderId="0" xfId="0" applyNumberFormat="1" applyFont="1"/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6" fillId="0" borderId="3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169" fontId="16" fillId="0" borderId="0" xfId="0" applyNumberFormat="1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0" borderId="2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2" borderId="2" xfId="0" applyNumberFormat="1" applyFont="1" applyFill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164" fontId="17" fillId="2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43" fontId="6" fillId="0" borderId="0" xfId="0" applyNumberFormat="1" applyFont="1"/>
    <xf numFmtId="0" fontId="19" fillId="0" borderId="16" xfId="0" applyFont="1" applyBorder="1" applyAlignment="1">
      <alignment horizontal="left" vertical="center" indent="1"/>
    </xf>
    <xf numFmtId="0" fontId="19" fillId="0" borderId="29" xfId="0" applyFont="1" applyBorder="1" applyAlignment="1">
      <alignment horizontal="left" vertical="center" indent="1"/>
    </xf>
    <xf numFmtId="0" fontId="19" fillId="0" borderId="25" xfId="0" applyFont="1" applyBorder="1" applyAlignment="1">
      <alignment vertical="center"/>
    </xf>
    <xf numFmtId="164" fontId="18" fillId="2" borderId="1" xfId="1" applyNumberFormat="1" applyFont="1" applyFill="1" applyBorder="1" applyAlignment="1">
      <alignment vertical="center"/>
    </xf>
    <xf numFmtId="164" fontId="19" fillId="0" borderId="17" xfId="1" applyNumberFormat="1" applyFont="1" applyBorder="1" applyAlignment="1">
      <alignment horizontal="center" vertical="center"/>
    </xf>
    <xf numFmtId="164" fontId="19" fillId="0" borderId="30" xfId="1" applyNumberFormat="1" applyFont="1" applyBorder="1" applyAlignment="1">
      <alignment horizontal="center" vertical="center"/>
    </xf>
    <xf numFmtId="164" fontId="19" fillId="0" borderId="26" xfId="1" applyNumberFormat="1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43" fontId="18" fillId="2" borderId="1" xfId="1" applyNumberFormat="1" applyFont="1" applyFill="1" applyBorder="1" applyAlignment="1">
      <alignment vertical="center"/>
    </xf>
    <xf numFmtId="43" fontId="19" fillId="0" borderId="17" xfId="1" applyNumberFormat="1" applyFont="1" applyBorder="1" applyAlignment="1">
      <alignment horizontal="center" vertical="center"/>
    </xf>
    <xf numFmtId="43" fontId="19" fillId="0" borderId="30" xfId="1" applyNumberFormat="1" applyFont="1" applyBorder="1" applyAlignment="1">
      <alignment horizontal="center" vertical="center"/>
    </xf>
    <xf numFmtId="43" fontId="19" fillId="0" borderId="26" xfId="1" applyNumberFormat="1" applyFont="1" applyBorder="1" applyAlignment="1">
      <alignment horizontal="center" vertical="center"/>
    </xf>
    <xf numFmtId="43" fontId="3" fillId="2" borderId="1" xfId="1" applyNumberFormat="1" applyFont="1" applyFill="1" applyBorder="1"/>
    <xf numFmtId="43" fontId="3" fillId="2" borderId="2" xfId="1" applyNumberFormat="1" applyFont="1" applyFill="1" applyBorder="1"/>
    <xf numFmtId="164" fontId="3" fillId="2" borderId="1" xfId="1" applyNumberFormat="1" applyFont="1" applyFill="1" applyBorder="1"/>
    <xf numFmtId="0" fontId="19" fillId="0" borderId="25" xfId="0" applyFont="1" applyBorder="1" applyAlignment="1">
      <alignment horizontal="left" vertical="center" indent="1"/>
    </xf>
    <xf numFmtId="8" fontId="6" fillId="0" borderId="0" xfId="0" applyNumberFormat="1" applyFont="1" applyFill="1"/>
    <xf numFmtId="43" fontId="0" fillId="0" borderId="0" xfId="1" applyFont="1"/>
    <xf numFmtId="43" fontId="0" fillId="0" borderId="1" xfId="1" applyFont="1" applyBorder="1"/>
    <xf numFmtId="0" fontId="0" fillId="0" borderId="3" xfId="0" applyFont="1" applyBorder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/>
    <xf numFmtId="0" fontId="1" fillId="9" borderId="4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Border="1" applyAlignment="1">
      <alignment vertical="center"/>
    </xf>
    <xf numFmtId="168" fontId="0" fillId="0" borderId="1" xfId="1" applyNumberFormat="1" applyFont="1" applyBorder="1" applyAlignment="1">
      <alignment vertical="center"/>
    </xf>
    <xf numFmtId="168" fontId="14" fillId="5" borderId="1" xfId="1" applyNumberFormat="1" applyFont="1" applyFill="1" applyBorder="1" applyAlignment="1">
      <alignment vertical="center"/>
    </xf>
    <xf numFmtId="164" fontId="0" fillId="5" borderId="1" xfId="1" applyNumberFormat="1" applyFont="1" applyFill="1" applyBorder="1" applyAlignment="1">
      <alignment vertical="center"/>
    </xf>
    <xf numFmtId="164" fontId="0" fillId="5" borderId="2" xfId="1" applyNumberFormat="1" applyFont="1" applyFill="1" applyBorder="1" applyAlignment="1">
      <alignment vertical="center"/>
    </xf>
    <xf numFmtId="0" fontId="13" fillId="2" borderId="10" xfId="0" applyFont="1" applyFill="1" applyBorder="1" applyAlignment="1"/>
    <xf numFmtId="0" fontId="13" fillId="2" borderId="5" xfId="0" applyFont="1" applyFill="1" applyBorder="1" applyAlignment="1"/>
    <xf numFmtId="165" fontId="13" fillId="2" borderId="10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right" wrapText="1"/>
    </xf>
    <xf numFmtId="164" fontId="4" fillId="0" borderId="5" xfId="1" applyNumberFormat="1" applyFont="1" applyBorder="1"/>
    <xf numFmtId="164" fontId="4" fillId="0" borderId="8" xfId="1" applyNumberFormat="1" applyFont="1" applyBorder="1"/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/>
    </xf>
    <xf numFmtId="0" fontId="6" fillId="8" borderId="18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64" fontId="13" fillId="3" borderId="36" xfId="1" applyNumberFormat="1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left" vertical="top" wrapText="1"/>
    </xf>
    <xf numFmtId="0" fontId="6" fillId="5" borderId="42" xfId="0" applyFont="1" applyFill="1" applyBorder="1" applyAlignment="1">
      <alignment horizontal="left" vertical="top" wrapText="1"/>
    </xf>
    <xf numFmtId="0" fontId="6" fillId="5" borderId="42" xfId="0" applyFont="1" applyFill="1" applyBorder="1" applyAlignment="1">
      <alignment horizontal="left" vertical="top"/>
    </xf>
    <xf numFmtId="0" fontId="6" fillId="5" borderId="43" xfId="0" applyFont="1" applyFill="1" applyBorder="1" applyAlignment="1">
      <alignment horizontal="left" vertical="top"/>
    </xf>
    <xf numFmtId="0" fontId="13" fillId="5" borderId="44" xfId="0" applyFont="1" applyFill="1" applyBorder="1" applyAlignment="1"/>
    <xf numFmtId="0" fontId="8" fillId="6" borderId="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/>
    </xf>
    <xf numFmtId="0" fontId="6" fillId="5" borderId="9" xfId="0" applyFont="1" applyFill="1" applyBorder="1" applyAlignment="1">
      <alignment horizontal="left" vertical="top"/>
    </xf>
    <xf numFmtId="164" fontId="13" fillId="2" borderId="8" xfId="1" applyNumberFormat="1" applyFont="1" applyFill="1" applyBorder="1" applyAlignment="1"/>
    <xf numFmtId="0" fontId="13" fillId="5" borderId="8" xfId="0" applyFont="1" applyFill="1" applyBorder="1" applyAlignment="1"/>
    <xf numFmtId="165" fontId="3" fillId="3" borderId="36" xfId="0" applyNumberFormat="1" applyFont="1" applyFill="1" applyBorder="1" applyAlignment="1">
      <alignment vertical="top" wrapText="1"/>
    </xf>
    <xf numFmtId="165" fontId="7" fillId="5" borderId="2" xfId="0" applyNumberFormat="1" applyFont="1" applyFill="1" applyBorder="1" applyAlignment="1">
      <alignment vertical="top" wrapText="1"/>
    </xf>
    <xf numFmtId="165" fontId="3" fillId="5" borderId="2" xfId="0" applyNumberFormat="1" applyFont="1" applyFill="1" applyBorder="1" applyAlignment="1">
      <alignment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165" fontId="3" fillId="7" borderId="2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165" fontId="9" fillId="7" borderId="2" xfId="1" applyNumberFormat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>
      <alignment vertical="top" wrapText="1"/>
    </xf>
    <xf numFmtId="167" fontId="4" fillId="5" borderId="23" xfId="1" applyNumberFormat="1" applyFont="1" applyFill="1" applyBorder="1" applyAlignment="1">
      <alignment vertical="top" wrapText="1"/>
    </xf>
    <xf numFmtId="165" fontId="4" fillId="5" borderId="24" xfId="0" applyNumberFormat="1" applyFont="1" applyFill="1" applyBorder="1" applyAlignment="1">
      <alignment vertical="top" wrapText="1"/>
    </xf>
    <xf numFmtId="167" fontId="4" fillId="5" borderId="0" xfId="1" applyNumberFormat="1" applyFont="1" applyFill="1" applyBorder="1" applyAlignment="1">
      <alignment vertical="top" wrapText="1"/>
    </xf>
    <xf numFmtId="165" fontId="4" fillId="5" borderId="8" xfId="0" applyNumberFormat="1" applyFont="1" applyFill="1" applyBorder="1" applyAlignment="1">
      <alignment vertical="top" wrapText="1"/>
    </xf>
    <xf numFmtId="167" fontId="4" fillId="5" borderId="9" xfId="1" applyNumberFormat="1" applyFont="1" applyFill="1" applyBorder="1" applyAlignment="1">
      <alignment vertical="top" wrapText="1"/>
    </xf>
    <xf numFmtId="165" fontId="9" fillId="6" borderId="1" xfId="0" applyNumberFormat="1" applyFont="1" applyFill="1" applyBorder="1" applyAlignment="1">
      <alignment horizontal="center" vertical="center" wrapText="1"/>
    </xf>
    <xf numFmtId="165" fontId="9" fillId="6" borderId="2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/>
    <xf numFmtId="164" fontId="4" fillId="2" borderId="2" xfId="1" applyNumberFormat="1" applyFont="1" applyFill="1" applyBorder="1"/>
    <xf numFmtId="165" fontId="4" fillId="0" borderId="15" xfId="1" applyNumberFormat="1" applyFont="1" applyFill="1" applyBorder="1" applyAlignment="1">
      <alignment vertical="top" wrapText="1"/>
    </xf>
    <xf numFmtId="165" fontId="4" fillId="0" borderId="18" xfId="1" applyNumberFormat="1" applyFont="1" applyFill="1" applyBorder="1" applyAlignment="1">
      <alignment vertical="top" wrapText="1"/>
    </xf>
    <xf numFmtId="165" fontId="4" fillId="0" borderId="31" xfId="1" applyNumberFormat="1" applyFont="1" applyFill="1" applyBorder="1" applyAlignment="1">
      <alignment vertical="top" wrapText="1"/>
    </xf>
    <xf numFmtId="165" fontId="9" fillId="3" borderId="36" xfId="0" applyNumberFormat="1" applyFont="1" applyFill="1" applyBorder="1" applyAlignment="1">
      <alignment vertical="top" wrapText="1"/>
    </xf>
    <xf numFmtId="164" fontId="6" fillId="5" borderId="23" xfId="1" applyNumberFormat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164" fontId="6" fillId="5" borderId="0" xfId="1" applyNumberFormat="1" applyFont="1" applyFill="1" applyBorder="1"/>
    <xf numFmtId="164" fontId="6" fillId="5" borderId="41" xfId="1" applyNumberFormat="1" applyFont="1" applyFill="1" applyBorder="1" applyAlignment="1">
      <alignment horizontal="center" vertical="center"/>
    </xf>
    <xf numFmtId="164" fontId="6" fillId="5" borderId="42" xfId="1" applyNumberFormat="1" applyFont="1" applyFill="1" applyBorder="1" applyAlignment="1">
      <alignment horizontal="center" vertical="center"/>
    </xf>
    <xf numFmtId="164" fontId="3" fillId="5" borderId="42" xfId="0" applyNumberFormat="1" applyFont="1" applyFill="1" applyBorder="1" applyAlignment="1">
      <alignment horizontal="center" vertical="center"/>
    </xf>
    <xf numFmtId="164" fontId="6" fillId="5" borderId="42" xfId="1" applyNumberFormat="1" applyFont="1" applyFill="1" applyBorder="1"/>
    <xf numFmtId="0" fontId="3" fillId="7" borderId="4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43" fontId="3" fillId="6" borderId="2" xfId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3" fontId="3" fillId="7" borderId="2" xfId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164" fontId="3" fillId="3" borderId="36" xfId="1" applyNumberFormat="1" applyFont="1" applyFill="1" applyBorder="1" applyAlignment="1">
      <alignment horizontal="right" vertical="center" wrapText="1"/>
    </xf>
    <xf numFmtId="164" fontId="3" fillId="2" borderId="40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3" fontId="7" fillId="5" borderId="2" xfId="1" applyNumberFormat="1" applyFont="1" applyFill="1" applyBorder="1" applyAlignment="1">
      <alignment horizontal="right" vertical="center"/>
    </xf>
    <xf numFmtId="8" fontId="5" fillId="0" borderId="0" xfId="0" applyNumberFormat="1" applyFont="1" applyFill="1"/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64" fontId="7" fillId="5" borderId="12" xfId="1" applyNumberFormat="1" applyFont="1" applyFill="1" applyBorder="1" applyAlignment="1">
      <alignment vertical="center"/>
    </xf>
    <xf numFmtId="0" fontId="18" fillId="7" borderId="3" xfId="0" applyFont="1" applyFill="1" applyBorder="1" applyAlignment="1">
      <alignment horizontal="center" vertical="center"/>
    </xf>
    <xf numFmtId="169" fontId="18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9" fontId="18" fillId="7" borderId="2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right" vertical="center"/>
    </xf>
    <xf numFmtId="4" fontId="16" fillId="5" borderId="12" xfId="0" applyNumberFormat="1" applyFont="1" applyFill="1" applyBorder="1" applyAlignment="1">
      <alignment horizontal="right" vertical="center"/>
    </xf>
    <xf numFmtId="164" fontId="7" fillId="5" borderId="24" xfId="1" applyNumberFormat="1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43" fontId="18" fillId="5" borderId="2" xfId="1" applyNumberFormat="1" applyFont="1" applyFill="1" applyBorder="1" applyAlignment="1">
      <alignment vertical="center"/>
    </xf>
    <xf numFmtId="43" fontId="19" fillId="5" borderId="2" xfId="1" applyNumberFormat="1" applyFont="1" applyFill="1" applyBorder="1" applyAlignment="1">
      <alignment horizontal="center" vertical="center"/>
    </xf>
    <xf numFmtId="43" fontId="3" fillId="5" borderId="2" xfId="1" applyNumberFormat="1" applyFont="1" applyFill="1" applyBorder="1"/>
    <xf numFmtId="164" fontId="18" fillId="2" borderId="2" xfId="1" applyNumberFormat="1" applyFont="1" applyFill="1" applyBorder="1" applyAlignment="1">
      <alignment vertical="center"/>
    </xf>
    <xf numFmtId="164" fontId="19" fillId="0" borderId="18" xfId="1" applyNumberFormat="1" applyFont="1" applyBorder="1" applyAlignment="1">
      <alignment horizontal="center" vertical="center"/>
    </xf>
    <xf numFmtId="164" fontId="19" fillId="0" borderId="31" xfId="1" applyNumberFormat="1" applyFont="1" applyBorder="1" applyAlignment="1">
      <alignment horizontal="center" vertical="center"/>
    </xf>
    <xf numFmtId="164" fontId="3" fillId="2" borderId="2" xfId="1" applyNumberFormat="1" applyFont="1" applyFill="1" applyBorder="1"/>
    <xf numFmtId="164" fontId="19" fillId="0" borderId="27" xfId="1" applyNumberFormat="1" applyFont="1" applyBorder="1" applyAlignment="1">
      <alignment horizontal="center" vertical="center"/>
    </xf>
    <xf numFmtId="164" fontId="18" fillId="3" borderId="36" xfId="1" applyNumberFormat="1" applyFont="1" applyFill="1" applyBorder="1" applyAlignment="1">
      <alignment horizontal="right" vertical="center"/>
    </xf>
    <xf numFmtId="164" fontId="18" fillId="2" borderId="40" xfId="1" applyNumberFormat="1" applyFont="1" applyFill="1" applyBorder="1" applyAlignment="1">
      <alignment horizontal="right" vertical="center"/>
    </xf>
    <xf numFmtId="164" fontId="18" fillId="2" borderId="2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164" fontId="0" fillId="0" borderId="2" xfId="1" applyNumberFormat="1" applyFont="1" applyBorder="1"/>
    <xf numFmtId="164" fontId="0" fillId="5" borderId="40" xfId="1" applyNumberFormat="1" applyFont="1" applyFill="1" applyBorder="1"/>
    <xf numFmtId="164" fontId="0" fillId="5" borderId="2" xfId="1" applyNumberFormat="1" applyFont="1" applyFill="1" applyBorder="1"/>
    <xf numFmtId="164" fontId="1" fillId="9" borderId="2" xfId="1" applyNumberFormat="1" applyFont="1" applyFill="1" applyBorder="1"/>
    <xf numFmtId="164" fontId="1" fillId="9" borderId="40" xfId="1" applyNumberFormat="1" applyFont="1" applyFill="1" applyBorder="1"/>
    <xf numFmtId="165" fontId="9" fillId="0" borderId="0" xfId="0" applyNumberFormat="1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164" fontId="6" fillId="5" borderId="45" xfId="1" applyNumberFormat="1" applyFont="1" applyFill="1" applyBorder="1" applyAlignment="1">
      <alignment horizontal="center" vertical="center"/>
    </xf>
    <xf numFmtId="164" fontId="6" fillId="5" borderId="46" xfId="1" applyNumberFormat="1" applyFont="1" applyFill="1" applyBorder="1" applyAlignment="1">
      <alignment horizontal="center" vertical="center"/>
    </xf>
    <xf numFmtId="164" fontId="3" fillId="5" borderId="46" xfId="0" applyNumberFormat="1" applyFont="1" applyFill="1" applyBorder="1" applyAlignment="1">
      <alignment horizontal="center" vertical="center"/>
    </xf>
    <xf numFmtId="164" fontId="6" fillId="5" borderId="46" xfId="1" applyNumberFormat="1" applyFont="1" applyFill="1" applyBorder="1"/>
    <xf numFmtId="164" fontId="3" fillId="6" borderId="3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/>
    <xf numFmtId="164" fontId="13" fillId="3" borderId="22" xfId="0" applyNumberFormat="1" applyFont="1" applyFill="1" applyBorder="1" applyAlignment="1">
      <alignment wrapText="1"/>
    </xf>
    <xf numFmtId="0" fontId="8" fillId="6" borderId="3" xfId="0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/>
    <xf numFmtId="164" fontId="13" fillId="2" borderId="40" xfId="1" applyNumberFormat="1" applyFont="1" applyFill="1" applyBorder="1" applyAlignment="1"/>
    <xf numFmtId="171" fontId="5" fillId="0" borderId="0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vertical="top" wrapText="1"/>
    </xf>
    <xf numFmtId="165" fontId="3" fillId="5" borderId="0" xfId="0" applyNumberFormat="1" applyFont="1" applyFill="1" applyBorder="1" applyAlignment="1">
      <alignment vertical="top" wrapText="1"/>
    </xf>
    <xf numFmtId="165" fontId="3" fillId="2" borderId="39" xfId="0" applyNumberFormat="1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vertical="top" wrapText="1"/>
    </xf>
    <xf numFmtId="165" fontId="3" fillId="5" borderId="1" xfId="0" applyNumberFormat="1" applyFont="1" applyFill="1" applyBorder="1" applyAlignment="1">
      <alignment vertical="top" wrapText="1"/>
    </xf>
    <xf numFmtId="165" fontId="7" fillId="5" borderId="50" xfId="0" applyNumberFormat="1" applyFont="1" applyFill="1" applyBorder="1" applyAlignment="1">
      <alignment vertical="top" wrapText="1"/>
    </xf>
    <xf numFmtId="165" fontId="3" fillId="5" borderId="50" xfId="0" applyNumberFormat="1" applyFont="1" applyFill="1" applyBorder="1" applyAlignment="1">
      <alignment vertical="top" wrapText="1"/>
    </xf>
    <xf numFmtId="165" fontId="7" fillId="5" borderId="49" xfId="0" applyNumberFormat="1" applyFont="1" applyFill="1" applyBorder="1" applyAlignment="1">
      <alignment vertical="top" wrapText="1"/>
    </xf>
    <xf numFmtId="165" fontId="4" fillId="5" borderId="49" xfId="1" applyNumberFormat="1" applyFont="1" applyFill="1" applyBorder="1" applyAlignment="1">
      <alignment vertical="top" wrapText="1"/>
    </xf>
    <xf numFmtId="165" fontId="4" fillId="5" borderId="50" xfId="1" applyNumberFormat="1" applyFont="1" applyFill="1" applyBorder="1" applyAlignment="1">
      <alignment vertical="top" wrapText="1"/>
    </xf>
    <xf numFmtId="164" fontId="4" fillId="2" borderId="40" xfId="1" applyNumberFormat="1" applyFont="1" applyFill="1" applyBorder="1"/>
    <xf numFmtId="43" fontId="6" fillId="0" borderId="0" xfId="1" applyNumberFormat="1" applyFont="1" applyFill="1" applyBorder="1"/>
    <xf numFmtId="171" fontId="6" fillId="0" borderId="0" xfId="0" applyNumberFormat="1" applyFont="1" applyFill="1" applyBorder="1"/>
    <xf numFmtId="164" fontId="6" fillId="0" borderId="0" xfId="0" applyNumberFormat="1" applyFont="1" applyFill="1"/>
    <xf numFmtId="43" fontId="3" fillId="6" borderId="3" xfId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7" fillId="5" borderId="3" xfId="1" applyNumberFormat="1" applyFont="1" applyFill="1" applyBorder="1" applyAlignment="1">
      <alignment horizontal="right" vertical="center"/>
    </xf>
    <xf numFmtId="3" fontId="20" fillId="5" borderId="50" xfId="1" applyNumberFormat="1" applyFont="1" applyFill="1" applyBorder="1" applyAlignment="1">
      <alignment horizontal="right" vertical="center"/>
    </xf>
    <xf numFmtId="3" fontId="20" fillId="5" borderId="44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164" fontId="7" fillId="5" borderId="23" xfId="1" applyNumberFormat="1" applyFont="1" applyFill="1" applyBorder="1" applyAlignment="1">
      <alignment vertical="center"/>
    </xf>
    <xf numFmtId="164" fontId="7" fillId="5" borderId="0" xfId="1" applyNumberFormat="1" applyFont="1" applyFill="1" applyBorder="1" applyAlignment="1">
      <alignment vertical="center"/>
    </xf>
    <xf numFmtId="164" fontId="7" fillId="4" borderId="15" xfId="1" applyNumberFormat="1" applyFont="1" applyFill="1" applyBorder="1" applyAlignment="1">
      <alignment vertical="center"/>
    </xf>
    <xf numFmtId="164" fontId="7" fillId="4" borderId="31" xfId="1" applyNumberFormat="1" applyFont="1" applyFill="1" applyBorder="1" applyAlignment="1">
      <alignment vertical="center"/>
    </xf>
    <xf numFmtId="164" fontId="3" fillId="3" borderId="36" xfId="0" applyNumberFormat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164" fontId="7" fillId="5" borderId="49" xfId="1" applyNumberFormat="1" applyFont="1" applyFill="1" applyBorder="1" applyAlignment="1">
      <alignment vertical="center"/>
    </xf>
    <xf numFmtId="164" fontId="7" fillId="5" borderId="50" xfId="1" applyNumberFormat="1" applyFont="1" applyFill="1" applyBorder="1" applyAlignment="1">
      <alignment vertical="center"/>
    </xf>
    <xf numFmtId="164" fontId="3" fillId="2" borderId="40" xfId="1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/>
    </xf>
    <xf numFmtId="4" fontId="17" fillId="3" borderId="36" xfId="0" applyNumberFormat="1" applyFont="1" applyFill="1" applyBorder="1" applyAlignment="1">
      <alignment horizontal="right" vertical="center"/>
    </xf>
    <xf numFmtId="4" fontId="16" fillId="5" borderId="3" xfId="0" applyNumberFormat="1" applyFont="1" applyFill="1" applyBorder="1" applyAlignment="1">
      <alignment horizontal="right" vertical="center"/>
    </xf>
    <xf numFmtId="164" fontId="13" fillId="2" borderId="3" xfId="1" applyNumberFormat="1" applyFont="1" applyFill="1" applyBorder="1" applyAlignment="1">
      <alignment horizontal="center" vertical="center"/>
    </xf>
    <xf numFmtId="4" fontId="16" fillId="5" borderId="40" xfId="0" applyNumberFormat="1" applyFont="1" applyFill="1" applyBorder="1" applyAlignment="1">
      <alignment horizontal="right" vertical="center"/>
    </xf>
    <xf numFmtId="4" fontId="16" fillId="5" borderId="49" xfId="0" applyNumberFormat="1" applyFont="1" applyFill="1" applyBorder="1" applyAlignment="1">
      <alignment horizontal="right" vertical="center"/>
    </xf>
    <xf numFmtId="164" fontId="13" fillId="2" borderId="40" xfId="1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43" fontId="18" fillId="5" borderId="3" xfId="1" applyNumberFormat="1" applyFont="1" applyFill="1" applyBorder="1" applyAlignment="1">
      <alignment vertical="center"/>
    </xf>
    <xf numFmtId="43" fontId="19" fillId="5" borderId="3" xfId="1" applyNumberFormat="1" applyFont="1" applyFill="1" applyBorder="1" applyAlignment="1">
      <alignment horizontal="center" vertical="center"/>
    </xf>
    <xf numFmtId="43" fontId="3" fillId="5" borderId="3" xfId="1" applyNumberFormat="1" applyFont="1" applyFill="1" applyBorder="1"/>
    <xf numFmtId="164" fontId="18" fillId="2" borderId="3" xfId="1" applyNumberFormat="1" applyFont="1" applyFill="1" applyBorder="1" applyAlignment="1">
      <alignment horizontal="right" vertical="center"/>
    </xf>
    <xf numFmtId="164" fontId="18" fillId="5" borderId="40" xfId="1" applyNumberFormat="1" applyFont="1" applyFill="1" applyBorder="1" applyAlignment="1">
      <alignment vertical="center"/>
    </xf>
    <xf numFmtId="164" fontId="19" fillId="5" borderId="50" xfId="1" applyNumberFormat="1" applyFont="1" applyFill="1" applyBorder="1" applyAlignment="1">
      <alignment horizontal="center" vertical="center"/>
    </xf>
    <xf numFmtId="164" fontId="3" fillId="5" borderId="40" xfId="1" applyNumberFormat="1" applyFont="1" applyFill="1" applyBorder="1"/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0" fillId="5" borderId="3" xfId="1" applyNumberFormat="1" applyFont="1" applyFill="1" applyBorder="1"/>
    <xf numFmtId="164" fontId="1" fillId="9" borderId="3" xfId="1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64" fontId="13" fillId="2" borderId="61" xfId="0" applyNumberFormat="1" applyFont="1" applyFill="1" applyBorder="1" applyAlignment="1">
      <alignment horizontal="center" vertical="center" wrapText="1"/>
    </xf>
    <xf numFmtId="164" fontId="13" fillId="2" borderId="62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164" fontId="13" fillId="4" borderId="2" xfId="1" applyNumberFormat="1" applyFont="1" applyFill="1" applyBorder="1" applyAlignment="1">
      <alignment horizontal="center" vertical="center"/>
    </xf>
    <xf numFmtId="164" fontId="13" fillId="4" borderId="40" xfId="1" applyNumberFormat="1" applyFont="1" applyFill="1" applyBorder="1" applyAlignment="1">
      <alignment horizontal="center" vertical="center" wrapText="1"/>
    </xf>
    <xf numFmtId="164" fontId="13" fillId="4" borderId="51" xfId="1" applyNumberFormat="1" applyFont="1" applyFill="1" applyBorder="1" applyAlignment="1">
      <alignment horizontal="center" vertical="center" wrapText="1"/>
    </xf>
    <xf numFmtId="164" fontId="13" fillId="4" borderId="3" xfId="1" applyNumberFormat="1" applyFont="1" applyFill="1" applyBorder="1" applyAlignment="1">
      <alignment horizontal="center" vertical="center"/>
    </xf>
    <xf numFmtId="164" fontId="13" fillId="4" borderId="40" xfId="1" applyNumberFormat="1" applyFont="1" applyFill="1" applyBorder="1" applyAlignment="1">
      <alignment horizontal="center" vertical="center"/>
    </xf>
    <xf numFmtId="164" fontId="13" fillId="4" borderId="5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3" fontId="12" fillId="2" borderId="40" xfId="0" applyNumberFormat="1" applyFont="1" applyFill="1" applyBorder="1" applyAlignment="1">
      <alignment horizontal="right" vertical="center" wrapText="1"/>
    </xf>
    <xf numFmtId="164" fontId="6" fillId="13" borderId="3" xfId="1" applyNumberFormat="1" applyFont="1" applyFill="1" applyBorder="1" applyAlignment="1">
      <alignment horizontal="center" vertical="center"/>
    </xf>
    <xf numFmtId="164" fontId="6" fillId="13" borderId="2" xfId="1" applyNumberFormat="1" applyFont="1" applyFill="1" applyBorder="1" applyAlignment="1">
      <alignment horizontal="center" vertical="center"/>
    </xf>
    <xf numFmtId="164" fontId="6" fillId="13" borderId="40" xfId="1" applyNumberFormat="1" applyFont="1" applyFill="1" applyBorder="1" applyAlignment="1">
      <alignment horizontal="center" vertical="center"/>
    </xf>
    <xf numFmtId="164" fontId="6" fillId="13" borderId="51" xfId="1" applyNumberFormat="1" applyFont="1" applyFill="1" applyBorder="1" applyAlignment="1">
      <alignment horizontal="center" vertical="center"/>
    </xf>
    <xf numFmtId="164" fontId="6" fillId="13" borderId="1" xfId="1" applyNumberFormat="1" applyFont="1" applyFill="1" applyBorder="1" applyAlignment="1">
      <alignment horizontal="center" vertical="center"/>
    </xf>
    <xf numFmtId="164" fontId="4" fillId="13" borderId="1" xfId="1" applyNumberFormat="1" applyFont="1" applyFill="1" applyBorder="1" applyAlignment="1">
      <alignment vertical="center" wrapText="1"/>
    </xf>
    <xf numFmtId="164" fontId="6" fillId="13" borderId="40" xfId="1" applyNumberFormat="1" applyFont="1" applyFill="1" applyBorder="1" applyAlignment="1">
      <alignment horizontal="center" vertical="center" wrapText="1"/>
    </xf>
    <xf numFmtId="164" fontId="6" fillId="13" borderId="5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Border="1"/>
    <xf numFmtId="0" fontId="26" fillId="0" borderId="0" xfId="0" applyFont="1" applyBorder="1"/>
    <xf numFmtId="0" fontId="6" fillId="12" borderId="55" xfId="0" applyFont="1" applyFill="1" applyBorder="1" applyAlignment="1">
      <alignment horizontal="justify" vertical="top" wrapText="1"/>
    </xf>
    <xf numFmtId="0" fontId="6" fillId="12" borderId="56" xfId="0" applyFont="1" applyFill="1" applyBorder="1" applyAlignment="1">
      <alignment horizontal="justify" vertical="top" wrapText="1"/>
    </xf>
    <xf numFmtId="0" fontId="6" fillId="12" borderId="57" xfId="0" applyFont="1" applyFill="1" applyBorder="1" applyAlignment="1">
      <alignment horizontal="justify" vertical="top" wrapText="1"/>
    </xf>
    <xf numFmtId="0" fontId="9" fillId="7" borderId="7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43" fontId="8" fillId="7" borderId="2" xfId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43" fontId="8" fillId="11" borderId="1" xfId="1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/>
    </xf>
    <xf numFmtId="0" fontId="8" fillId="10" borderId="37" xfId="0" applyFont="1" applyFill="1" applyBorder="1" applyAlignment="1">
      <alignment horizontal="center"/>
    </xf>
    <xf numFmtId="0" fontId="8" fillId="10" borderId="38" xfId="0" applyFont="1" applyFill="1" applyBorder="1" applyAlignment="1">
      <alignment horizontal="center"/>
    </xf>
    <xf numFmtId="43" fontId="8" fillId="8" borderId="36" xfId="1" applyFont="1" applyFill="1" applyBorder="1" applyAlignment="1">
      <alignment horizontal="center"/>
    </xf>
    <xf numFmtId="43" fontId="8" fillId="8" borderId="37" xfId="1" applyFont="1" applyFill="1" applyBorder="1" applyAlignment="1">
      <alignment horizontal="center"/>
    </xf>
    <xf numFmtId="43" fontId="8" fillId="8" borderId="38" xfId="1" applyFont="1" applyFill="1" applyBorder="1" applyAlignment="1">
      <alignment horizontal="center"/>
    </xf>
    <xf numFmtId="43" fontId="8" fillId="11" borderId="2" xfId="1" applyFont="1" applyFill="1" applyBorder="1" applyAlignment="1">
      <alignment horizontal="center" vertical="center"/>
    </xf>
    <xf numFmtId="43" fontId="8" fillId="11" borderId="7" xfId="1" applyFont="1" applyFill="1" applyBorder="1" applyAlignment="1">
      <alignment horizontal="center" vertical="center"/>
    </xf>
    <xf numFmtId="43" fontId="8" fillId="11" borderId="3" xfId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wrapText="1"/>
    </xf>
    <xf numFmtId="165" fontId="9" fillId="0" borderId="9" xfId="0" applyNumberFormat="1" applyFont="1" applyFill="1" applyBorder="1" applyAlignment="1">
      <alignment horizontal="left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6" borderId="49" xfId="0" applyNumberFormat="1" applyFont="1" applyFill="1" applyBorder="1" applyAlignment="1">
      <alignment horizontal="center" vertical="center" wrapText="1"/>
    </xf>
    <xf numFmtId="165" fontId="3" fillId="6" borderId="50" xfId="0" applyNumberFormat="1" applyFont="1" applyFill="1" applyBorder="1" applyAlignment="1">
      <alignment horizontal="center" vertical="center" wrapText="1"/>
    </xf>
    <xf numFmtId="165" fontId="3" fillId="7" borderId="12" xfId="0" applyNumberFormat="1" applyFont="1" applyFill="1" applyBorder="1" applyAlignment="1">
      <alignment horizontal="center" vertical="center" wrapText="1"/>
    </xf>
    <xf numFmtId="165" fontId="3" fillId="7" borderId="47" xfId="0" applyNumberFormat="1" applyFont="1" applyFill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center" vertical="center" wrapText="1"/>
    </xf>
    <xf numFmtId="165" fontId="3" fillId="7" borderId="48" xfId="0" applyNumberFormat="1" applyFont="1" applyFill="1" applyBorder="1" applyAlignment="1">
      <alignment horizontal="center" vertical="center" wrapText="1"/>
    </xf>
    <xf numFmtId="165" fontId="3" fillId="7" borderId="11" xfId="0" applyNumberFormat="1" applyFont="1" applyFill="1" applyBorder="1" applyAlignment="1">
      <alignment horizontal="center" vertical="center" wrapText="1"/>
    </xf>
    <xf numFmtId="165" fontId="3" fillId="7" borderId="28" xfId="0" applyNumberFormat="1" applyFont="1" applyFill="1" applyBorder="1" applyAlignment="1">
      <alignment horizontal="center" vertical="center" wrapText="1"/>
    </xf>
    <xf numFmtId="165" fontId="3" fillId="7" borderId="10" xfId="0" applyNumberFormat="1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 wrapText="1"/>
    </xf>
    <xf numFmtId="165" fontId="3" fillId="7" borderId="6" xfId="0" applyNumberFormat="1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 wrapText="1"/>
    </xf>
    <xf numFmtId="165" fontId="3" fillId="7" borderId="4" xfId="1" applyNumberFormat="1" applyFont="1" applyFill="1" applyBorder="1" applyAlignment="1">
      <alignment horizontal="center" vertical="center" wrapText="1"/>
    </xf>
    <xf numFmtId="165" fontId="3" fillId="7" borderId="6" xfId="1" applyNumberFormat="1" applyFont="1" applyFill="1" applyBorder="1" applyAlignment="1">
      <alignment horizontal="center" vertical="center" wrapText="1"/>
    </xf>
    <xf numFmtId="165" fontId="3" fillId="7" borderId="5" xfId="1" applyNumberFormat="1" applyFont="1" applyFill="1" applyBorder="1" applyAlignment="1">
      <alignment horizontal="center" vertical="center" wrapText="1"/>
    </xf>
    <xf numFmtId="165" fontId="9" fillId="6" borderId="12" xfId="0" applyNumberFormat="1" applyFont="1" applyFill="1" applyBorder="1" applyAlignment="1">
      <alignment horizontal="center" vertical="center" wrapText="1"/>
    </xf>
    <xf numFmtId="165" fontId="9" fillId="6" borderId="23" xfId="0" applyNumberFormat="1" applyFont="1" applyFill="1" applyBorder="1" applyAlignment="1">
      <alignment horizontal="center" vertical="center" wrapText="1"/>
    </xf>
    <xf numFmtId="165" fontId="1" fillId="6" borderId="49" xfId="0" applyNumberFormat="1" applyFont="1" applyFill="1" applyBorder="1" applyAlignment="1">
      <alignment horizontal="center" vertical="center" wrapText="1"/>
    </xf>
    <xf numFmtId="165" fontId="1" fillId="6" borderId="44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top" wrapText="1"/>
    </xf>
    <xf numFmtId="165" fontId="9" fillId="7" borderId="23" xfId="0" applyNumberFormat="1" applyFont="1" applyFill="1" applyBorder="1" applyAlignment="1">
      <alignment horizontal="center" vertical="center" wrapText="1"/>
    </xf>
    <xf numFmtId="165" fontId="9" fillId="7" borderId="9" xfId="0" applyNumberFormat="1" applyFont="1" applyFill="1" applyBorder="1" applyAlignment="1">
      <alignment horizontal="center" vertical="center" wrapText="1"/>
    </xf>
    <xf numFmtId="165" fontId="9" fillId="7" borderId="4" xfId="0" applyNumberFormat="1" applyFont="1" applyFill="1" applyBorder="1" applyAlignment="1">
      <alignment horizontal="center" vertical="center" wrapText="1"/>
    </xf>
    <xf numFmtId="165" fontId="9" fillId="7" borderId="5" xfId="0" applyNumberFormat="1" applyFont="1" applyFill="1" applyBorder="1" applyAlignment="1">
      <alignment horizontal="center" vertical="center" wrapText="1"/>
    </xf>
    <xf numFmtId="165" fontId="9" fillId="7" borderId="23" xfId="1" applyNumberFormat="1" applyFont="1" applyFill="1" applyBorder="1" applyAlignment="1">
      <alignment horizontal="center" vertical="center" wrapText="1"/>
    </xf>
    <xf numFmtId="165" fontId="9" fillId="7" borderId="9" xfId="1" applyNumberFormat="1" applyFont="1" applyFill="1" applyBorder="1" applyAlignment="1">
      <alignment horizontal="center" vertical="center" wrapText="1"/>
    </xf>
    <xf numFmtId="165" fontId="9" fillId="7" borderId="2" xfId="0" applyNumberFormat="1" applyFont="1" applyFill="1" applyBorder="1" applyAlignment="1">
      <alignment horizontal="center" vertical="center" wrapText="1"/>
    </xf>
    <xf numFmtId="165" fontId="9" fillId="7" borderId="7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3" fillId="7" borderId="23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9" fillId="7" borderId="7" xfId="0" applyNumberFormat="1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7" borderId="3" xfId="0" applyNumberFormat="1" applyFont="1" applyFill="1" applyBorder="1" applyAlignment="1">
      <alignment horizontal="center" vertical="top" wrapText="1"/>
    </xf>
    <xf numFmtId="165" fontId="9" fillId="7" borderId="1" xfId="0" applyNumberFormat="1" applyFont="1" applyFill="1" applyBorder="1" applyAlignment="1">
      <alignment horizontal="center" vertical="top" wrapText="1"/>
    </xf>
    <xf numFmtId="165" fontId="9" fillId="7" borderId="2" xfId="0" applyNumberFormat="1" applyFont="1" applyFill="1" applyBorder="1" applyAlignment="1">
      <alignment horizontal="center" vertical="top" wrapText="1"/>
    </xf>
    <xf numFmtId="8" fontId="1" fillId="6" borderId="3" xfId="0" applyNumberFormat="1" applyFont="1" applyFill="1" applyBorder="1" applyAlignment="1">
      <alignment horizontal="center" vertical="center"/>
    </xf>
    <xf numFmtId="8" fontId="1" fillId="6" borderId="2" xfId="0" applyNumberFormat="1" applyFont="1" applyFill="1" applyBorder="1" applyAlignment="1">
      <alignment horizontal="center" vertical="center"/>
    </xf>
    <xf numFmtId="165" fontId="1" fillId="6" borderId="49" xfId="0" applyNumberFormat="1" applyFont="1" applyFill="1" applyBorder="1" applyAlignment="1">
      <alignment horizontal="center" vertical="top" wrapText="1"/>
    </xf>
    <xf numFmtId="165" fontId="1" fillId="6" borderId="44" xfId="0" applyNumberFormat="1" applyFont="1" applyFill="1" applyBorder="1" applyAlignment="1">
      <alignment horizontal="center" vertical="top" wrapText="1"/>
    </xf>
    <xf numFmtId="8" fontId="3" fillId="6" borderId="3" xfId="0" applyNumberFormat="1" applyFont="1" applyFill="1" applyBorder="1" applyAlignment="1">
      <alignment horizontal="center" vertical="center"/>
    </xf>
    <xf numFmtId="8" fontId="3" fillId="6" borderId="2" xfId="0" applyNumberFormat="1" applyFont="1" applyFill="1" applyBorder="1" applyAlignment="1">
      <alignment horizontal="center" vertical="center"/>
    </xf>
    <xf numFmtId="165" fontId="3" fillId="6" borderId="49" xfId="0" applyNumberFormat="1" applyFont="1" applyFill="1" applyBorder="1" applyAlignment="1">
      <alignment horizontal="center" vertical="top" wrapText="1"/>
    </xf>
    <xf numFmtId="165" fontId="3" fillId="6" borderId="44" xfId="0" applyNumberFormat="1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8" fontId="9" fillId="6" borderId="3" xfId="0" applyNumberFormat="1" applyFont="1" applyFill="1" applyBorder="1" applyAlignment="1">
      <alignment horizontal="center" vertical="center"/>
    </xf>
    <xf numFmtId="8" fontId="9" fillId="6" borderId="2" xfId="0" applyNumberFormat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6" fillId="13" borderId="24" xfId="1" applyNumberFormat="1" applyFont="1" applyFill="1" applyBorder="1" applyAlignment="1">
      <alignment horizontal="justify" vertical="top" wrapText="1"/>
    </xf>
    <xf numFmtId="0" fontId="6" fillId="13" borderId="8" xfId="1" applyNumberFormat="1" applyFont="1" applyFill="1" applyBorder="1" applyAlignment="1">
      <alignment horizontal="justify" vertical="top" wrapText="1"/>
    </xf>
    <xf numFmtId="0" fontId="6" fillId="13" borderId="11" xfId="0" applyFont="1" applyFill="1" applyBorder="1" applyAlignment="1">
      <alignment horizontal="justify" vertical="top" wrapText="1"/>
    </xf>
    <xf numFmtId="0" fontId="6" fillId="13" borderId="28" xfId="0" applyFont="1" applyFill="1" applyBorder="1" applyAlignment="1">
      <alignment horizontal="justify" vertical="top" wrapText="1"/>
    </xf>
    <xf numFmtId="0" fontId="6" fillId="13" borderId="10" xfId="0" applyFont="1" applyFill="1" applyBorder="1" applyAlignment="1">
      <alignment horizontal="justify" vertical="top" wrapText="1"/>
    </xf>
    <xf numFmtId="0" fontId="6" fillId="13" borderId="4" xfId="0" applyFont="1" applyFill="1" applyBorder="1" applyAlignment="1">
      <alignment horizontal="justify" vertical="top" wrapText="1"/>
    </xf>
    <xf numFmtId="0" fontId="6" fillId="13" borderId="6" xfId="0" applyFont="1" applyFill="1" applyBorder="1" applyAlignment="1">
      <alignment horizontal="justify" vertical="top" wrapText="1"/>
    </xf>
    <xf numFmtId="0" fontId="6" fillId="13" borderId="5" xfId="0" applyFont="1" applyFill="1" applyBorder="1" applyAlignment="1">
      <alignment horizontal="justify" vertical="top" wrapText="1"/>
    </xf>
    <xf numFmtId="0" fontId="6" fillId="13" borderId="12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12" borderId="57" xfId="0" applyFont="1" applyFill="1" applyBorder="1" applyAlignment="1">
      <alignment horizontal="justify" vertical="top" wrapText="1"/>
    </xf>
    <xf numFmtId="0" fontId="6" fillId="12" borderId="58" xfId="0" applyFont="1" applyFill="1" applyBorder="1" applyAlignment="1">
      <alignment horizontal="justify" vertical="top" wrapText="1"/>
    </xf>
    <xf numFmtId="0" fontId="6" fillId="12" borderId="55" xfId="0" applyFont="1" applyFill="1" applyBorder="1" applyAlignment="1">
      <alignment horizontal="justify" vertical="top" wrapText="1"/>
    </xf>
    <xf numFmtId="0" fontId="5" fillId="12" borderId="57" xfId="0" applyFont="1" applyFill="1" applyBorder="1" applyAlignment="1">
      <alignment horizontal="justify" vertical="top" wrapText="1"/>
    </xf>
    <xf numFmtId="0" fontId="5" fillId="12" borderId="58" xfId="0" applyFont="1" applyFill="1" applyBorder="1" applyAlignment="1">
      <alignment horizontal="justify" vertical="top" wrapText="1"/>
    </xf>
    <xf numFmtId="0" fontId="5" fillId="12" borderId="55" xfId="0" applyFont="1" applyFill="1" applyBorder="1" applyAlignment="1">
      <alignment horizontal="justify" vertical="top" wrapText="1"/>
    </xf>
    <xf numFmtId="0" fontId="21" fillId="2" borderId="59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3" fillId="4" borderId="24" xfId="1" applyNumberFormat="1" applyFont="1" applyFill="1" applyBorder="1" applyAlignment="1">
      <alignment horizontal="justify" vertical="top" wrapText="1"/>
    </xf>
    <xf numFmtId="0" fontId="13" fillId="4" borderId="8" xfId="1" applyNumberFormat="1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2" borderId="52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left" vertical="top" wrapText="1"/>
    </xf>
    <xf numFmtId="165" fontId="25" fillId="0" borderId="9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17</xdr:row>
      <xdr:rowOff>104775</xdr:rowOff>
    </xdr:from>
    <xdr:to>
      <xdr:col>12</xdr:col>
      <xdr:colOff>209550</xdr:colOff>
      <xdr:row>25</xdr:row>
      <xdr:rowOff>19050</xdr:rowOff>
    </xdr:to>
    <xdr:cxnSp macro="">
      <xdr:nvCxnSpPr>
        <xdr:cNvPr id="3" name="Conector de Seta Reta 2"/>
        <xdr:cNvCxnSpPr/>
      </xdr:nvCxnSpPr>
      <xdr:spPr>
        <a:xfrm flipH="1">
          <a:off x="5943600" y="2962275"/>
          <a:ext cx="1457325" cy="1343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18</xdr:row>
      <xdr:rowOff>19050</xdr:rowOff>
    </xdr:from>
    <xdr:to>
      <xdr:col>13</xdr:col>
      <xdr:colOff>114300</xdr:colOff>
      <xdr:row>26</xdr:row>
      <xdr:rowOff>133350</xdr:rowOff>
    </xdr:to>
    <xdr:cxnSp macro="">
      <xdr:nvCxnSpPr>
        <xdr:cNvPr id="5" name="Conector de Seta Reta 4"/>
        <xdr:cNvCxnSpPr/>
      </xdr:nvCxnSpPr>
      <xdr:spPr>
        <a:xfrm>
          <a:off x="7400925" y="3038475"/>
          <a:ext cx="342900" cy="1533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981075</xdr:colOff>
      <xdr:row>18</xdr:row>
      <xdr:rowOff>38100</xdr:rowOff>
    </xdr:from>
    <xdr:to>
      <xdr:col>16</xdr:col>
      <xdr:colOff>323850</xdr:colOff>
      <xdr:row>29</xdr:row>
      <xdr:rowOff>47625</xdr:rowOff>
    </xdr:to>
    <xdr:cxnSp macro="">
      <xdr:nvCxnSpPr>
        <xdr:cNvPr id="7" name="Conector de Seta Reta 6"/>
        <xdr:cNvCxnSpPr/>
      </xdr:nvCxnSpPr>
      <xdr:spPr>
        <a:xfrm flipH="1">
          <a:off x="3248025" y="3057525"/>
          <a:ext cx="6019800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3"/>
  <sheetViews>
    <sheetView showGridLines="0" tabSelected="1" topLeftCell="A2" zoomScaleNormal="100" zoomScaleSheetLayoutView="100" workbookViewId="0">
      <selection activeCell="F26" sqref="F26"/>
    </sheetView>
  </sheetViews>
  <sheetFormatPr defaultColWidth="9.140625" defaultRowHeight="12"/>
  <cols>
    <col min="1" max="1" width="2.28515625" style="2" customWidth="1"/>
    <col min="2" max="2" width="4.42578125" style="1" customWidth="1"/>
    <col min="3" max="3" width="27.28515625" style="1" customWidth="1"/>
    <col min="4" max="4" width="16.140625" style="2" customWidth="1"/>
    <col min="5" max="5" width="6.7109375" style="2" customWidth="1"/>
    <col min="6" max="6" width="7.85546875" style="4" bestFit="1" customWidth="1"/>
    <col min="7" max="7" width="8.140625" style="3" bestFit="1" customWidth="1"/>
    <col min="8" max="8" width="7.140625" style="4" customWidth="1"/>
    <col min="9" max="9" width="8.140625" style="5" bestFit="1" customWidth="1"/>
    <col min="10" max="21" width="6.5703125" style="6" bestFit="1" customWidth="1"/>
    <col min="22" max="22" width="8" style="7" customWidth="1"/>
    <col min="23" max="23" width="9.140625" style="1" customWidth="1"/>
    <col min="24" max="24" width="8.42578125" style="1" customWidth="1"/>
    <col min="25" max="25" width="7.5703125" style="2" customWidth="1"/>
    <col min="26" max="16384" width="9.140625" style="2"/>
  </cols>
  <sheetData>
    <row r="1" spans="2:26">
      <c r="B1" s="11"/>
      <c r="C1" s="11"/>
      <c r="D1" s="11"/>
      <c r="E1" s="11"/>
      <c r="F1" s="25"/>
      <c r="G1" s="13"/>
      <c r="H1" s="14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2:26" ht="15.75">
      <c r="B2" s="117" t="s">
        <v>261</v>
      </c>
      <c r="C2" s="11"/>
      <c r="D2" s="11"/>
      <c r="E2" s="11"/>
      <c r="F2" s="25"/>
      <c r="G2" s="13"/>
      <c r="H2" s="14"/>
      <c r="I2" s="2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2:26" s="1" customFormat="1" ht="15.75">
      <c r="B3" s="29" t="s">
        <v>222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Y3" s="30">
        <v>1</v>
      </c>
    </row>
    <row r="4" spans="2:26" s="1" customFormat="1" ht="15.75">
      <c r="B4" s="499" t="s">
        <v>221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505" t="s">
        <v>260</v>
      </c>
      <c r="X4" s="500" t="s">
        <v>218</v>
      </c>
      <c r="Y4" s="500"/>
    </row>
    <row r="5" spans="2:26" s="8" customFormat="1" ht="12" customHeight="1">
      <c r="B5" s="510" t="s">
        <v>13</v>
      </c>
      <c r="C5" s="510"/>
      <c r="D5" s="511"/>
      <c r="E5" s="511"/>
      <c r="F5" s="511"/>
      <c r="G5" s="511"/>
      <c r="H5" s="511"/>
      <c r="I5" s="511"/>
      <c r="J5" s="512" t="s">
        <v>59</v>
      </c>
      <c r="K5" s="512"/>
      <c r="L5" s="512"/>
      <c r="M5" s="512"/>
      <c r="N5" s="513" t="s">
        <v>58</v>
      </c>
      <c r="O5" s="513"/>
      <c r="P5" s="513"/>
      <c r="Q5" s="513"/>
      <c r="R5" s="513"/>
      <c r="S5" s="513"/>
      <c r="T5" s="513"/>
      <c r="U5" s="513"/>
      <c r="V5" s="502" t="s">
        <v>14</v>
      </c>
      <c r="W5" s="506"/>
      <c r="X5" s="501"/>
      <c r="Y5" s="501"/>
      <c r="Z5" s="9"/>
    </row>
    <row r="6" spans="2:26" s="10" customFormat="1" ht="36">
      <c r="B6" s="332" t="s">
        <v>61</v>
      </c>
      <c r="C6" s="332" t="s">
        <v>186</v>
      </c>
      <c r="D6" s="333" t="s">
        <v>92</v>
      </c>
      <c r="E6" s="333" t="s">
        <v>81</v>
      </c>
      <c r="F6" s="333" t="s">
        <v>82</v>
      </c>
      <c r="G6" s="333" t="s">
        <v>60</v>
      </c>
      <c r="H6" s="333" t="s">
        <v>83</v>
      </c>
      <c r="I6" s="333" t="s">
        <v>0</v>
      </c>
      <c r="J6" s="334" t="s">
        <v>1</v>
      </c>
      <c r="K6" s="334" t="s">
        <v>2</v>
      </c>
      <c r="L6" s="334" t="s">
        <v>3</v>
      </c>
      <c r="M6" s="334" t="s">
        <v>4</v>
      </c>
      <c r="N6" s="334" t="s">
        <v>5</v>
      </c>
      <c r="O6" s="334" t="s">
        <v>6</v>
      </c>
      <c r="P6" s="334" t="s">
        <v>7</v>
      </c>
      <c r="Q6" s="334" t="s">
        <v>8</v>
      </c>
      <c r="R6" s="334" t="s">
        <v>9</v>
      </c>
      <c r="S6" s="334" t="s">
        <v>10</v>
      </c>
      <c r="T6" s="334" t="s">
        <v>11</v>
      </c>
      <c r="U6" s="334" t="s">
        <v>12</v>
      </c>
      <c r="V6" s="502"/>
      <c r="W6" s="507"/>
      <c r="X6" s="383" t="s">
        <v>220</v>
      </c>
      <c r="Y6" s="276" t="s">
        <v>219</v>
      </c>
      <c r="Z6" s="12"/>
    </row>
    <row r="7" spans="2:26" s="3" customFormat="1">
      <c r="B7" s="72">
        <v>1</v>
      </c>
      <c r="C7" s="73" t="s">
        <v>71</v>
      </c>
      <c r="D7" s="74" t="s">
        <v>78</v>
      </c>
      <c r="E7" s="75" t="s">
        <v>89</v>
      </c>
      <c r="F7" s="76" t="s">
        <v>80</v>
      </c>
      <c r="G7" s="77" t="s">
        <v>17</v>
      </c>
      <c r="H7" s="77" t="s">
        <v>19</v>
      </c>
      <c r="I7" s="78">
        <v>293.33</v>
      </c>
      <c r="J7" s="79">
        <f>$I7</f>
        <v>293.33</v>
      </c>
      <c r="K7" s="79">
        <f t="shared" ref="K7:U7" si="0">$I7</f>
        <v>293.33</v>
      </c>
      <c r="L7" s="79">
        <f t="shared" si="0"/>
        <v>293.33</v>
      </c>
      <c r="M7" s="79">
        <f t="shared" si="0"/>
        <v>293.33</v>
      </c>
      <c r="N7" s="79">
        <f t="shared" si="0"/>
        <v>293.33</v>
      </c>
      <c r="O7" s="79">
        <f t="shared" si="0"/>
        <v>293.33</v>
      </c>
      <c r="P7" s="79">
        <f t="shared" si="0"/>
        <v>293.33</v>
      </c>
      <c r="Q7" s="79">
        <f t="shared" si="0"/>
        <v>293.33</v>
      </c>
      <c r="R7" s="79">
        <f t="shared" si="0"/>
        <v>293.33</v>
      </c>
      <c r="S7" s="79">
        <f t="shared" si="0"/>
        <v>293.33</v>
      </c>
      <c r="T7" s="79">
        <f t="shared" si="0"/>
        <v>293.33</v>
      </c>
      <c r="U7" s="79">
        <f t="shared" si="0"/>
        <v>293.33</v>
      </c>
      <c r="V7" s="80">
        <f>SUM(J7:U7)</f>
        <v>3519.9599999999996</v>
      </c>
      <c r="W7" s="271"/>
      <c r="X7" s="271"/>
      <c r="Y7" s="277"/>
      <c r="Z7" s="13"/>
    </row>
    <row r="8" spans="2:26" s="3" customFormat="1">
      <c r="B8" s="55">
        <v>2</v>
      </c>
      <c r="C8" s="56" t="s">
        <v>90</v>
      </c>
      <c r="D8" s="57" t="s">
        <v>77</v>
      </c>
      <c r="E8" s="71" t="s">
        <v>89</v>
      </c>
      <c r="F8" s="70" t="s">
        <v>80</v>
      </c>
      <c r="G8" s="58" t="s">
        <v>17</v>
      </c>
      <c r="H8" s="58" t="s">
        <v>19</v>
      </c>
      <c r="I8" s="59">
        <v>4353.54</v>
      </c>
      <c r="J8" s="60">
        <f t="shared" ref="J8:U13" si="1">$I8</f>
        <v>4353.54</v>
      </c>
      <c r="K8" s="60">
        <f t="shared" si="1"/>
        <v>4353.54</v>
      </c>
      <c r="L8" s="60">
        <f t="shared" si="1"/>
        <v>4353.54</v>
      </c>
      <c r="M8" s="60">
        <f t="shared" si="1"/>
        <v>4353.54</v>
      </c>
      <c r="N8" s="60">
        <f t="shared" si="1"/>
        <v>4353.54</v>
      </c>
      <c r="O8" s="60">
        <f t="shared" si="1"/>
        <v>4353.54</v>
      </c>
      <c r="P8" s="60">
        <f t="shared" si="1"/>
        <v>4353.54</v>
      </c>
      <c r="Q8" s="60">
        <f t="shared" si="1"/>
        <v>4353.54</v>
      </c>
      <c r="R8" s="60">
        <f t="shared" si="1"/>
        <v>4353.54</v>
      </c>
      <c r="S8" s="60">
        <f t="shared" si="1"/>
        <v>4353.54</v>
      </c>
      <c r="T8" s="60">
        <f t="shared" si="1"/>
        <v>4353.54</v>
      </c>
      <c r="U8" s="60">
        <f t="shared" si="1"/>
        <v>4353.54</v>
      </c>
      <c r="V8" s="69">
        <f t="shared" ref="V8:V14" si="2">SUM(J8:U8)</f>
        <v>52242.48</v>
      </c>
      <c r="W8" s="272"/>
      <c r="X8" s="272"/>
      <c r="Y8" s="278"/>
      <c r="Z8" s="13"/>
    </row>
    <row r="9" spans="2:26">
      <c r="B9" s="61">
        <v>3</v>
      </c>
      <c r="C9" s="62" t="s">
        <v>72</v>
      </c>
      <c r="D9" s="63" t="s">
        <v>18</v>
      </c>
      <c r="E9" s="71" t="s">
        <v>89</v>
      </c>
      <c r="F9" s="70" t="s">
        <v>80</v>
      </c>
      <c r="G9" s="58" t="s">
        <v>17</v>
      </c>
      <c r="H9" s="64" t="s">
        <v>19</v>
      </c>
      <c r="I9" s="65">
        <v>3426.44</v>
      </c>
      <c r="J9" s="60">
        <f t="shared" si="1"/>
        <v>3426.44</v>
      </c>
      <c r="K9" s="60">
        <f t="shared" si="1"/>
        <v>3426.44</v>
      </c>
      <c r="L9" s="60">
        <f t="shared" si="1"/>
        <v>3426.44</v>
      </c>
      <c r="M9" s="60">
        <f t="shared" si="1"/>
        <v>3426.44</v>
      </c>
      <c r="N9" s="60">
        <f t="shared" si="1"/>
        <v>3426.44</v>
      </c>
      <c r="O9" s="60">
        <f t="shared" si="1"/>
        <v>3426.44</v>
      </c>
      <c r="P9" s="60">
        <f t="shared" si="1"/>
        <v>3426.44</v>
      </c>
      <c r="Q9" s="60">
        <f t="shared" si="1"/>
        <v>3426.44</v>
      </c>
      <c r="R9" s="60">
        <f t="shared" si="1"/>
        <v>3426.44</v>
      </c>
      <c r="S9" s="60">
        <f t="shared" si="1"/>
        <v>3426.44</v>
      </c>
      <c r="T9" s="60">
        <f t="shared" si="1"/>
        <v>3426.44</v>
      </c>
      <c r="U9" s="60">
        <f t="shared" si="1"/>
        <v>3426.44</v>
      </c>
      <c r="V9" s="67">
        <f t="shared" si="2"/>
        <v>41117.279999999999</v>
      </c>
      <c r="W9" s="273"/>
      <c r="X9" s="273"/>
      <c r="Y9" s="279"/>
      <c r="Z9" s="1"/>
    </row>
    <row r="10" spans="2:26" s="9" customFormat="1">
      <c r="B10" s="55">
        <v>4</v>
      </c>
      <c r="C10" s="56" t="s">
        <v>74</v>
      </c>
      <c r="D10" s="63" t="s">
        <v>21</v>
      </c>
      <c r="E10" s="71" t="s">
        <v>89</v>
      </c>
      <c r="F10" s="70" t="s">
        <v>80</v>
      </c>
      <c r="G10" s="58" t="s">
        <v>17</v>
      </c>
      <c r="H10" s="58" t="s">
        <v>19</v>
      </c>
      <c r="I10" s="59">
        <v>800</v>
      </c>
      <c r="J10" s="60">
        <f t="shared" si="1"/>
        <v>800</v>
      </c>
      <c r="K10" s="60">
        <f t="shared" si="1"/>
        <v>800</v>
      </c>
      <c r="L10" s="60">
        <f t="shared" si="1"/>
        <v>800</v>
      </c>
      <c r="M10" s="60">
        <f t="shared" si="1"/>
        <v>800</v>
      </c>
      <c r="N10" s="60">
        <f t="shared" si="1"/>
        <v>800</v>
      </c>
      <c r="O10" s="60">
        <f t="shared" si="1"/>
        <v>800</v>
      </c>
      <c r="P10" s="60">
        <f t="shared" si="1"/>
        <v>800</v>
      </c>
      <c r="Q10" s="60">
        <f t="shared" si="1"/>
        <v>800</v>
      </c>
      <c r="R10" s="60">
        <f t="shared" si="1"/>
        <v>800</v>
      </c>
      <c r="S10" s="60">
        <f t="shared" si="1"/>
        <v>800</v>
      </c>
      <c r="T10" s="60">
        <f t="shared" si="1"/>
        <v>800</v>
      </c>
      <c r="U10" s="60">
        <f t="shared" si="1"/>
        <v>800</v>
      </c>
      <c r="V10" s="67">
        <f t="shared" si="2"/>
        <v>9600</v>
      </c>
      <c r="W10" s="273"/>
      <c r="X10" s="273"/>
      <c r="Y10" s="279"/>
    </row>
    <row r="11" spans="2:26" s="8" customFormat="1">
      <c r="B11" s="81">
        <v>5</v>
      </c>
      <c r="C11" s="82" t="s">
        <v>76</v>
      </c>
      <c r="D11" s="83" t="s">
        <v>22</v>
      </c>
      <c r="E11" s="84" t="s">
        <v>89</v>
      </c>
      <c r="F11" s="85" t="s">
        <v>80</v>
      </c>
      <c r="G11" s="86" t="s">
        <v>17</v>
      </c>
      <c r="H11" s="86" t="s">
        <v>19</v>
      </c>
      <c r="I11" s="87">
        <v>1016.72</v>
      </c>
      <c r="J11" s="88">
        <f t="shared" ref="J11:U11" si="3">$I11</f>
        <v>1016.72</v>
      </c>
      <c r="K11" s="88">
        <f t="shared" si="3"/>
        <v>1016.72</v>
      </c>
      <c r="L11" s="88">
        <f t="shared" si="3"/>
        <v>1016.72</v>
      </c>
      <c r="M11" s="88">
        <f t="shared" si="3"/>
        <v>1016.72</v>
      </c>
      <c r="N11" s="88">
        <f t="shared" si="3"/>
        <v>1016.72</v>
      </c>
      <c r="O11" s="88">
        <f t="shared" si="3"/>
        <v>1016.72</v>
      </c>
      <c r="P11" s="88">
        <f t="shared" si="3"/>
        <v>1016.72</v>
      </c>
      <c r="Q11" s="88">
        <f t="shared" si="3"/>
        <v>1016.72</v>
      </c>
      <c r="R11" s="88">
        <f t="shared" si="3"/>
        <v>1016.72</v>
      </c>
      <c r="S11" s="88">
        <f t="shared" si="3"/>
        <v>1016.72</v>
      </c>
      <c r="T11" s="88">
        <f t="shared" si="3"/>
        <v>1016.72</v>
      </c>
      <c r="U11" s="88">
        <f t="shared" si="3"/>
        <v>1016.72</v>
      </c>
      <c r="V11" s="89">
        <f>SUM(J11:U11)</f>
        <v>12200.64</v>
      </c>
      <c r="W11" s="273"/>
      <c r="X11" s="273"/>
      <c r="Y11" s="279"/>
      <c r="Z11" s="9"/>
    </row>
    <row r="12" spans="2:26" s="8" customFormat="1">
      <c r="B12" s="55">
        <v>6</v>
      </c>
      <c r="C12" s="56" t="s">
        <v>73</v>
      </c>
      <c r="D12" s="63" t="s">
        <v>20</v>
      </c>
      <c r="E12" s="71" t="s">
        <v>84</v>
      </c>
      <c r="F12" s="70" t="s">
        <v>86</v>
      </c>
      <c r="G12" s="58" t="s">
        <v>17</v>
      </c>
      <c r="H12" s="58" t="s">
        <v>19</v>
      </c>
      <c r="I12" s="60">
        <v>1642.63</v>
      </c>
      <c r="J12" s="60">
        <v>0</v>
      </c>
      <c r="K12" s="60">
        <v>0</v>
      </c>
      <c r="L12" s="60">
        <f t="shared" ref="L12:U12" si="4">$I12</f>
        <v>1642.63</v>
      </c>
      <c r="M12" s="60">
        <f t="shared" si="4"/>
        <v>1642.63</v>
      </c>
      <c r="N12" s="60">
        <f t="shared" si="4"/>
        <v>1642.63</v>
      </c>
      <c r="O12" s="60">
        <f t="shared" si="4"/>
        <v>1642.63</v>
      </c>
      <c r="P12" s="60">
        <f t="shared" si="4"/>
        <v>1642.63</v>
      </c>
      <c r="Q12" s="60">
        <f t="shared" si="4"/>
        <v>1642.63</v>
      </c>
      <c r="R12" s="60">
        <f t="shared" si="4"/>
        <v>1642.63</v>
      </c>
      <c r="S12" s="60">
        <f t="shared" si="4"/>
        <v>1642.63</v>
      </c>
      <c r="T12" s="60">
        <f t="shared" si="4"/>
        <v>1642.63</v>
      </c>
      <c r="U12" s="60">
        <f t="shared" si="4"/>
        <v>1642.63</v>
      </c>
      <c r="V12" s="67">
        <f>SUM(J12:U12)</f>
        <v>16426.300000000007</v>
      </c>
      <c r="W12" s="273"/>
      <c r="X12" s="273"/>
      <c r="Y12" s="279"/>
      <c r="Z12" s="9"/>
    </row>
    <row r="13" spans="2:26" s="1" customFormat="1">
      <c r="B13" s="55">
        <v>7</v>
      </c>
      <c r="C13" s="82" t="s">
        <v>75</v>
      </c>
      <c r="D13" s="83" t="s">
        <v>23</v>
      </c>
      <c r="E13" s="71" t="s">
        <v>85</v>
      </c>
      <c r="F13" s="70" t="s">
        <v>87</v>
      </c>
      <c r="G13" s="68" t="s">
        <v>17</v>
      </c>
      <c r="H13" s="58" t="s">
        <v>19</v>
      </c>
      <c r="I13" s="478">
        <v>430</v>
      </c>
      <c r="J13" s="66">
        <v>0</v>
      </c>
      <c r="K13" s="66">
        <v>0</v>
      </c>
      <c r="L13" s="66">
        <v>0</v>
      </c>
      <c r="M13" s="66">
        <f>$I13</f>
        <v>430</v>
      </c>
      <c r="N13" s="66">
        <f t="shared" si="1"/>
        <v>430</v>
      </c>
      <c r="O13" s="66">
        <f t="shared" si="1"/>
        <v>430</v>
      </c>
      <c r="P13" s="66">
        <f t="shared" si="1"/>
        <v>430</v>
      </c>
      <c r="Q13" s="66">
        <f t="shared" si="1"/>
        <v>430</v>
      </c>
      <c r="R13" s="66">
        <f t="shared" si="1"/>
        <v>430</v>
      </c>
      <c r="S13" s="66">
        <f t="shared" si="1"/>
        <v>430</v>
      </c>
      <c r="T13" s="66">
        <f t="shared" si="1"/>
        <v>430</v>
      </c>
      <c r="U13" s="66">
        <f t="shared" si="1"/>
        <v>430</v>
      </c>
      <c r="V13" s="67">
        <f t="shared" si="2"/>
        <v>3870</v>
      </c>
      <c r="W13" s="273"/>
      <c r="X13" s="273"/>
      <c r="Y13" s="279"/>
    </row>
    <row r="14" spans="2:26" s="8" customFormat="1" ht="12.75" thickBot="1">
      <c r="B14" s="81">
        <v>8</v>
      </c>
      <c r="C14" s="524" t="s">
        <v>88</v>
      </c>
      <c r="D14" s="525"/>
      <c r="E14" s="479"/>
      <c r="F14" s="479"/>
      <c r="G14" s="479"/>
      <c r="H14" s="479"/>
      <c r="I14" s="479"/>
      <c r="J14" s="88">
        <v>200</v>
      </c>
      <c r="K14" s="88">
        <v>20</v>
      </c>
      <c r="L14" s="88">
        <v>50</v>
      </c>
      <c r="M14" s="88"/>
      <c r="N14" s="88"/>
      <c r="O14" s="88"/>
      <c r="P14" s="88"/>
      <c r="Q14" s="88"/>
      <c r="R14" s="88"/>
      <c r="S14" s="88"/>
      <c r="T14" s="88"/>
      <c r="U14" s="88">
        <v>800</v>
      </c>
      <c r="V14" s="89">
        <f t="shared" si="2"/>
        <v>1070</v>
      </c>
      <c r="W14" s="274"/>
      <c r="X14" s="274"/>
      <c r="Y14" s="280"/>
      <c r="Z14" s="9"/>
    </row>
    <row r="15" spans="2:26" s="10" customFormat="1" ht="12" customHeight="1" thickBot="1">
      <c r="B15" s="503" t="s">
        <v>91</v>
      </c>
      <c r="C15" s="503"/>
      <c r="D15" s="523"/>
      <c r="E15" s="480"/>
      <c r="F15" s="480"/>
      <c r="G15" s="480"/>
      <c r="H15" s="480"/>
      <c r="I15" s="257">
        <f t="shared" ref="I15:V15" si="5">SUM(I7:I14)</f>
        <v>11962.66</v>
      </c>
      <c r="J15" s="90">
        <f t="shared" si="5"/>
        <v>10090.029999999999</v>
      </c>
      <c r="K15" s="90">
        <f t="shared" si="5"/>
        <v>9910.0299999999988</v>
      </c>
      <c r="L15" s="90">
        <f t="shared" si="5"/>
        <v>11582.66</v>
      </c>
      <c r="M15" s="90">
        <f t="shared" si="5"/>
        <v>11962.66</v>
      </c>
      <c r="N15" s="90">
        <f t="shared" si="5"/>
        <v>11962.66</v>
      </c>
      <c r="O15" s="90">
        <f t="shared" si="5"/>
        <v>11962.66</v>
      </c>
      <c r="P15" s="90">
        <f t="shared" si="5"/>
        <v>11962.66</v>
      </c>
      <c r="Q15" s="90">
        <f t="shared" si="5"/>
        <v>11962.66</v>
      </c>
      <c r="R15" s="90">
        <f t="shared" si="5"/>
        <v>11962.66</v>
      </c>
      <c r="S15" s="90">
        <f t="shared" si="5"/>
        <v>11962.66</v>
      </c>
      <c r="T15" s="90">
        <f t="shared" si="5"/>
        <v>11962.66</v>
      </c>
      <c r="U15" s="91">
        <f t="shared" si="5"/>
        <v>12762.66</v>
      </c>
      <c r="V15" s="270">
        <f t="shared" si="5"/>
        <v>140046.66</v>
      </c>
      <c r="W15" s="385">
        <v>160000</v>
      </c>
      <c r="X15" s="384">
        <v>135600</v>
      </c>
      <c r="Y15" s="281">
        <v>128769</v>
      </c>
      <c r="Z15" s="386"/>
    </row>
    <row r="16" spans="2:26">
      <c r="B16" s="255" t="s">
        <v>62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104">
        <f>V15/B14/12</f>
        <v>1458.819375</v>
      </c>
      <c r="W16" s="275"/>
      <c r="X16" s="275"/>
      <c r="Y16" s="282"/>
      <c r="Z16" s="1"/>
    </row>
    <row r="17" spans="2:26" ht="12.75" thickBot="1">
      <c r="Z17" s="1"/>
    </row>
    <row r="18" spans="2:26" ht="12.75" thickBot="1">
      <c r="I18" s="514" t="s">
        <v>214</v>
      </c>
      <c r="J18" s="515"/>
      <c r="K18" s="515"/>
      <c r="L18" s="515"/>
      <c r="M18" s="516"/>
      <c r="O18" s="517" t="s">
        <v>215</v>
      </c>
      <c r="P18" s="518"/>
      <c r="Q18" s="518"/>
      <c r="R18" s="518"/>
      <c r="S18" s="519"/>
    </row>
    <row r="19" spans="2:26" ht="15.75">
      <c r="B19" s="29" t="s">
        <v>224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>
        <v>1</v>
      </c>
    </row>
    <row r="20" spans="2:26" ht="15.75">
      <c r="B20" s="499" t="s">
        <v>223</v>
      </c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</row>
    <row r="21" spans="2:26">
      <c r="B21" s="510" t="s">
        <v>13</v>
      </c>
      <c r="C21" s="510"/>
      <c r="D21" s="511"/>
      <c r="E21" s="511"/>
      <c r="F21" s="511"/>
      <c r="G21" s="511"/>
      <c r="H21" s="511"/>
      <c r="I21" s="511"/>
      <c r="J21" s="520" t="s">
        <v>58</v>
      </c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2"/>
      <c r="V21" s="502" t="s">
        <v>14</v>
      </c>
    </row>
    <row r="22" spans="2:26" ht="36" customHeight="1">
      <c r="B22" s="332" t="s">
        <v>61</v>
      </c>
      <c r="C22" s="332" t="s">
        <v>186</v>
      </c>
      <c r="D22" s="335" t="s">
        <v>92</v>
      </c>
      <c r="E22" s="333" t="s">
        <v>81</v>
      </c>
      <c r="F22" s="333" t="s">
        <v>82</v>
      </c>
      <c r="G22" s="333" t="s">
        <v>60</v>
      </c>
      <c r="H22" s="333" t="s">
        <v>83</v>
      </c>
      <c r="I22" s="333" t="s">
        <v>0</v>
      </c>
      <c r="J22" s="334" t="s">
        <v>1</v>
      </c>
      <c r="K22" s="334" t="s">
        <v>2</v>
      </c>
      <c r="L22" s="334" t="s">
        <v>3</v>
      </c>
      <c r="M22" s="334" t="s">
        <v>4</v>
      </c>
      <c r="N22" s="334" t="s">
        <v>5</v>
      </c>
      <c r="O22" s="334" t="s">
        <v>6</v>
      </c>
      <c r="P22" s="334" t="s">
        <v>7</v>
      </c>
      <c r="Q22" s="334" t="s">
        <v>8</v>
      </c>
      <c r="R22" s="334" t="s">
        <v>9</v>
      </c>
      <c r="S22" s="334" t="s">
        <v>10</v>
      </c>
      <c r="T22" s="334" t="s">
        <v>11</v>
      </c>
      <c r="U22" s="334" t="s">
        <v>12</v>
      </c>
      <c r="V22" s="502"/>
    </row>
    <row r="23" spans="2:26">
      <c r="B23" s="72">
        <v>1</v>
      </c>
      <c r="C23" s="73" t="s">
        <v>71</v>
      </c>
      <c r="D23" s="263" t="s">
        <v>78</v>
      </c>
      <c r="E23" s="75" t="s">
        <v>89</v>
      </c>
      <c r="F23" s="76" t="s">
        <v>80</v>
      </c>
      <c r="G23" s="77" t="s">
        <v>17</v>
      </c>
      <c r="H23" s="77" t="s">
        <v>19</v>
      </c>
      <c r="I23" s="92">
        <f>I7*1.03</f>
        <v>302.12989999999996</v>
      </c>
      <c r="J23" s="79">
        <f>$I23</f>
        <v>302.12989999999996</v>
      </c>
      <c r="K23" s="79">
        <f t="shared" ref="K23:U23" si="6">$I23</f>
        <v>302.12989999999996</v>
      </c>
      <c r="L23" s="79">
        <f t="shared" si="6"/>
        <v>302.12989999999996</v>
      </c>
      <c r="M23" s="79">
        <f t="shared" si="6"/>
        <v>302.12989999999996</v>
      </c>
      <c r="N23" s="79">
        <f t="shared" si="6"/>
        <v>302.12989999999996</v>
      </c>
      <c r="O23" s="79">
        <f t="shared" si="6"/>
        <v>302.12989999999996</v>
      </c>
      <c r="P23" s="79">
        <f t="shared" si="6"/>
        <v>302.12989999999996</v>
      </c>
      <c r="Q23" s="79">
        <f t="shared" si="6"/>
        <v>302.12989999999996</v>
      </c>
      <c r="R23" s="79">
        <f t="shared" si="6"/>
        <v>302.12989999999996</v>
      </c>
      <c r="S23" s="79">
        <f t="shared" si="6"/>
        <v>302.12989999999996</v>
      </c>
      <c r="T23" s="79">
        <f t="shared" si="6"/>
        <v>302.12989999999996</v>
      </c>
      <c r="U23" s="79">
        <f t="shared" si="6"/>
        <v>302.12989999999996</v>
      </c>
      <c r="V23" s="80">
        <f>SUM(J23:U23)</f>
        <v>3625.5587999999993</v>
      </c>
    </row>
    <row r="24" spans="2:26">
      <c r="B24" s="55">
        <v>2</v>
      </c>
      <c r="C24" s="56" t="s">
        <v>90</v>
      </c>
      <c r="D24" s="264" t="s">
        <v>77</v>
      </c>
      <c r="E24" s="71" t="s">
        <v>89</v>
      </c>
      <c r="F24" s="70" t="s">
        <v>80</v>
      </c>
      <c r="G24" s="58" t="s">
        <v>17</v>
      </c>
      <c r="H24" s="58" t="s">
        <v>19</v>
      </c>
      <c r="I24" s="92">
        <f>I8*1.03</f>
        <v>4484.1462000000001</v>
      </c>
      <c r="J24" s="60">
        <f t="shared" ref="J24:U26" si="7">$I24</f>
        <v>4484.1462000000001</v>
      </c>
      <c r="K24" s="60">
        <f t="shared" si="7"/>
        <v>4484.1462000000001</v>
      </c>
      <c r="L24" s="60">
        <f t="shared" si="7"/>
        <v>4484.1462000000001</v>
      </c>
      <c r="M24" s="60">
        <f t="shared" si="7"/>
        <v>4484.1462000000001</v>
      </c>
      <c r="N24" s="60">
        <f t="shared" si="7"/>
        <v>4484.1462000000001</v>
      </c>
      <c r="O24" s="60">
        <f t="shared" si="7"/>
        <v>4484.1462000000001</v>
      </c>
      <c r="P24" s="60">
        <f t="shared" si="7"/>
        <v>4484.1462000000001</v>
      </c>
      <c r="Q24" s="60">
        <f t="shared" si="7"/>
        <v>4484.1462000000001</v>
      </c>
      <c r="R24" s="60">
        <f t="shared" si="7"/>
        <v>4484.1462000000001</v>
      </c>
      <c r="S24" s="60">
        <f t="shared" si="7"/>
        <v>4484.1462000000001</v>
      </c>
      <c r="T24" s="60">
        <f t="shared" si="7"/>
        <v>4484.1462000000001</v>
      </c>
      <c r="U24" s="60">
        <f t="shared" si="7"/>
        <v>4484.1462000000001</v>
      </c>
      <c r="V24" s="69">
        <f t="shared" ref="V24:V26" si="8">SUM(J24:U24)</f>
        <v>53809.754400000013</v>
      </c>
    </row>
    <row r="25" spans="2:26">
      <c r="B25" s="61">
        <v>3</v>
      </c>
      <c r="C25" s="62" t="s">
        <v>72</v>
      </c>
      <c r="D25" s="265" t="s">
        <v>18</v>
      </c>
      <c r="E25" s="71" t="s">
        <v>89</v>
      </c>
      <c r="F25" s="70" t="s">
        <v>80</v>
      </c>
      <c r="G25" s="58" t="s">
        <v>17</v>
      </c>
      <c r="H25" s="64" t="s">
        <v>19</v>
      </c>
      <c r="I25" s="92">
        <f>I9*1.03</f>
        <v>3529.2332000000001</v>
      </c>
      <c r="J25" s="60">
        <f t="shared" si="7"/>
        <v>3529.2332000000001</v>
      </c>
      <c r="K25" s="60">
        <f t="shared" si="7"/>
        <v>3529.2332000000001</v>
      </c>
      <c r="L25" s="60">
        <f t="shared" si="7"/>
        <v>3529.2332000000001</v>
      </c>
      <c r="M25" s="60">
        <f t="shared" si="7"/>
        <v>3529.2332000000001</v>
      </c>
      <c r="N25" s="60">
        <f t="shared" si="7"/>
        <v>3529.2332000000001</v>
      </c>
      <c r="O25" s="60">
        <f t="shared" si="7"/>
        <v>3529.2332000000001</v>
      </c>
      <c r="P25" s="60">
        <f t="shared" si="7"/>
        <v>3529.2332000000001</v>
      </c>
      <c r="Q25" s="60">
        <f t="shared" si="7"/>
        <v>3529.2332000000001</v>
      </c>
      <c r="R25" s="60">
        <f t="shared" si="7"/>
        <v>3529.2332000000001</v>
      </c>
      <c r="S25" s="60">
        <f t="shared" si="7"/>
        <v>3529.2332000000001</v>
      </c>
      <c r="T25" s="60">
        <f t="shared" si="7"/>
        <v>3529.2332000000001</v>
      </c>
      <c r="U25" s="60">
        <f t="shared" si="7"/>
        <v>3529.2332000000001</v>
      </c>
      <c r="V25" s="67">
        <f t="shared" si="8"/>
        <v>42350.7984</v>
      </c>
    </row>
    <row r="26" spans="2:26">
      <c r="B26" s="55">
        <v>4</v>
      </c>
      <c r="C26" s="56" t="s">
        <v>74</v>
      </c>
      <c r="D26" s="265" t="s">
        <v>21</v>
      </c>
      <c r="E26" s="71" t="s">
        <v>89</v>
      </c>
      <c r="F26" s="70" t="s">
        <v>80</v>
      </c>
      <c r="G26" s="58" t="s">
        <v>17</v>
      </c>
      <c r="H26" s="58" t="s">
        <v>19</v>
      </c>
      <c r="I26" s="92">
        <f>I10*1.03</f>
        <v>824</v>
      </c>
      <c r="J26" s="60">
        <f t="shared" si="7"/>
        <v>824</v>
      </c>
      <c r="K26" s="60">
        <f t="shared" si="7"/>
        <v>824</v>
      </c>
      <c r="L26" s="60">
        <f t="shared" si="7"/>
        <v>824</v>
      </c>
      <c r="M26" s="60">
        <f t="shared" si="7"/>
        <v>824</v>
      </c>
      <c r="N26" s="60">
        <f t="shared" si="7"/>
        <v>824</v>
      </c>
      <c r="O26" s="60">
        <f t="shared" si="7"/>
        <v>824</v>
      </c>
      <c r="P26" s="60">
        <f t="shared" si="7"/>
        <v>824</v>
      </c>
      <c r="Q26" s="60">
        <f t="shared" si="7"/>
        <v>824</v>
      </c>
      <c r="R26" s="60">
        <f t="shared" si="7"/>
        <v>824</v>
      </c>
      <c r="S26" s="60">
        <f t="shared" si="7"/>
        <v>824</v>
      </c>
      <c r="T26" s="60">
        <f t="shared" si="7"/>
        <v>824</v>
      </c>
      <c r="U26" s="60">
        <f t="shared" si="7"/>
        <v>824</v>
      </c>
      <c r="V26" s="67">
        <f t="shared" si="8"/>
        <v>9888</v>
      </c>
    </row>
    <row r="27" spans="2:26">
      <c r="B27" s="81">
        <v>5</v>
      </c>
      <c r="C27" s="82" t="s">
        <v>76</v>
      </c>
      <c r="D27" s="265" t="s">
        <v>22</v>
      </c>
      <c r="E27" s="84" t="s">
        <v>89</v>
      </c>
      <c r="F27" s="85" t="s">
        <v>80</v>
      </c>
      <c r="G27" s="86" t="s">
        <v>17</v>
      </c>
      <c r="H27" s="86" t="s">
        <v>19</v>
      </c>
      <c r="I27" s="92">
        <f>I11*1.03</f>
        <v>1047.2216000000001</v>
      </c>
      <c r="J27" s="88">
        <f t="shared" ref="J27:U27" si="9">$I27</f>
        <v>1047.2216000000001</v>
      </c>
      <c r="K27" s="88">
        <f t="shared" si="9"/>
        <v>1047.2216000000001</v>
      </c>
      <c r="L27" s="88">
        <f t="shared" si="9"/>
        <v>1047.2216000000001</v>
      </c>
      <c r="M27" s="88">
        <f t="shared" si="9"/>
        <v>1047.2216000000001</v>
      </c>
      <c r="N27" s="88">
        <f t="shared" si="9"/>
        <v>1047.2216000000001</v>
      </c>
      <c r="O27" s="88">
        <f t="shared" si="9"/>
        <v>1047.2216000000001</v>
      </c>
      <c r="P27" s="88">
        <f t="shared" si="9"/>
        <v>1047.2216000000001</v>
      </c>
      <c r="Q27" s="88">
        <f t="shared" si="9"/>
        <v>1047.2216000000001</v>
      </c>
      <c r="R27" s="88">
        <f t="shared" si="9"/>
        <v>1047.2216000000001</v>
      </c>
      <c r="S27" s="88">
        <f t="shared" si="9"/>
        <v>1047.2216000000001</v>
      </c>
      <c r="T27" s="88">
        <f t="shared" si="9"/>
        <v>1047.2216000000001</v>
      </c>
      <c r="U27" s="88">
        <f t="shared" si="9"/>
        <v>1047.2216000000001</v>
      </c>
      <c r="V27" s="89">
        <f>SUM(J27:U27)</f>
        <v>12566.659200000004</v>
      </c>
    </row>
    <row r="28" spans="2:26">
      <c r="B28" s="55">
        <v>6</v>
      </c>
      <c r="C28" s="56" t="s">
        <v>73</v>
      </c>
      <c r="D28" s="265" t="s">
        <v>20</v>
      </c>
      <c r="E28" s="71" t="s">
        <v>84</v>
      </c>
      <c r="F28" s="70" t="s">
        <v>86</v>
      </c>
      <c r="G28" s="58" t="s">
        <v>17</v>
      </c>
      <c r="H28" s="58" t="s">
        <v>19</v>
      </c>
      <c r="I28" s="78">
        <f>I12</f>
        <v>1642.63</v>
      </c>
      <c r="J28" s="60">
        <f t="shared" ref="J28:U30" si="10">$I28</f>
        <v>1642.63</v>
      </c>
      <c r="K28" s="60">
        <f t="shared" si="10"/>
        <v>1642.63</v>
      </c>
      <c r="L28" s="93">
        <f>$I28*1.03</f>
        <v>1691.9089000000001</v>
      </c>
      <c r="M28" s="93">
        <f t="shared" ref="M28:U29" si="11">$I28*1.03</f>
        <v>1691.9089000000001</v>
      </c>
      <c r="N28" s="93">
        <f t="shared" si="11"/>
        <v>1691.9089000000001</v>
      </c>
      <c r="O28" s="93">
        <f t="shared" si="11"/>
        <v>1691.9089000000001</v>
      </c>
      <c r="P28" s="93">
        <f t="shared" si="11"/>
        <v>1691.9089000000001</v>
      </c>
      <c r="Q28" s="93">
        <f t="shared" si="11"/>
        <v>1691.9089000000001</v>
      </c>
      <c r="R28" s="93">
        <f t="shared" si="11"/>
        <v>1691.9089000000001</v>
      </c>
      <c r="S28" s="93">
        <f t="shared" si="11"/>
        <v>1691.9089000000001</v>
      </c>
      <c r="T28" s="93">
        <f t="shared" si="11"/>
        <v>1691.9089000000001</v>
      </c>
      <c r="U28" s="93">
        <f t="shared" si="11"/>
        <v>1691.9089000000001</v>
      </c>
      <c r="V28" s="67">
        <f>SUM(J28:U28)</f>
        <v>20204.348999999998</v>
      </c>
    </row>
    <row r="29" spans="2:26">
      <c r="B29" s="55">
        <v>7</v>
      </c>
      <c r="C29" s="56" t="s">
        <v>75</v>
      </c>
      <c r="D29" s="265" t="s">
        <v>23</v>
      </c>
      <c r="E29" s="71" t="s">
        <v>85</v>
      </c>
      <c r="F29" s="70" t="s">
        <v>87</v>
      </c>
      <c r="G29" s="68" t="s">
        <v>17</v>
      </c>
      <c r="H29" s="58" t="s">
        <v>19</v>
      </c>
      <c r="I29" s="78">
        <f>I13</f>
        <v>430</v>
      </c>
      <c r="J29" s="66">
        <f t="shared" si="10"/>
        <v>430</v>
      </c>
      <c r="K29" s="66">
        <f t="shared" si="10"/>
        <v>430</v>
      </c>
      <c r="L29" s="66">
        <f t="shared" si="10"/>
        <v>430</v>
      </c>
      <c r="M29" s="94">
        <f>$I29*1.03</f>
        <v>442.90000000000003</v>
      </c>
      <c r="N29" s="94">
        <f t="shared" si="11"/>
        <v>442.90000000000003</v>
      </c>
      <c r="O29" s="94">
        <f t="shared" si="11"/>
        <v>442.90000000000003</v>
      </c>
      <c r="P29" s="94">
        <f t="shared" si="11"/>
        <v>442.90000000000003</v>
      </c>
      <c r="Q29" s="94">
        <f t="shared" si="11"/>
        <v>442.90000000000003</v>
      </c>
      <c r="R29" s="94">
        <f t="shared" si="11"/>
        <v>442.90000000000003</v>
      </c>
      <c r="S29" s="94">
        <f t="shared" si="11"/>
        <v>442.90000000000003</v>
      </c>
      <c r="T29" s="94">
        <f t="shared" si="11"/>
        <v>442.90000000000003</v>
      </c>
      <c r="U29" s="94">
        <f t="shared" si="11"/>
        <v>442.90000000000003</v>
      </c>
      <c r="V29" s="67">
        <f t="shared" ref="V29:V31" si="12">SUM(J29:U29)</f>
        <v>5276.0999999999995</v>
      </c>
    </row>
    <row r="30" spans="2:26">
      <c r="B30" s="95">
        <v>8</v>
      </c>
      <c r="C30" s="96" t="s">
        <v>93</v>
      </c>
      <c r="D30" s="266" t="s">
        <v>110</v>
      </c>
      <c r="E30" s="97" t="s">
        <v>79</v>
      </c>
      <c r="F30" s="98" t="s">
        <v>94</v>
      </c>
      <c r="G30" s="99" t="s">
        <v>17</v>
      </c>
      <c r="H30" s="100" t="s">
        <v>19</v>
      </c>
      <c r="I30" s="101">
        <v>1200</v>
      </c>
      <c r="J30" s="102">
        <f>$I30</f>
        <v>1200</v>
      </c>
      <c r="K30" s="102">
        <f t="shared" si="10"/>
        <v>1200</v>
      </c>
      <c r="L30" s="102">
        <f t="shared" si="10"/>
        <v>1200</v>
      </c>
      <c r="M30" s="102">
        <f t="shared" si="10"/>
        <v>1200</v>
      </c>
      <c r="N30" s="102">
        <f t="shared" si="10"/>
        <v>1200</v>
      </c>
      <c r="O30" s="102">
        <f t="shared" si="10"/>
        <v>1200</v>
      </c>
      <c r="P30" s="102">
        <f t="shared" si="10"/>
        <v>1200</v>
      </c>
      <c r="Q30" s="102">
        <f t="shared" si="10"/>
        <v>1200</v>
      </c>
      <c r="R30" s="102">
        <f t="shared" si="10"/>
        <v>1200</v>
      </c>
      <c r="S30" s="102">
        <f t="shared" si="10"/>
        <v>1200</v>
      </c>
      <c r="T30" s="102">
        <f t="shared" si="10"/>
        <v>1200</v>
      </c>
      <c r="U30" s="102">
        <f t="shared" si="10"/>
        <v>1200</v>
      </c>
      <c r="V30" s="103">
        <f t="shared" si="12"/>
        <v>14400</v>
      </c>
    </row>
    <row r="31" spans="2:26" ht="12" customHeight="1" thickBot="1">
      <c r="B31" s="81">
        <v>9</v>
      </c>
      <c r="C31" s="267" t="s">
        <v>88</v>
      </c>
      <c r="D31" s="268"/>
      <c r="E31" s="268"/>
      <c r="F31" s="268"/>
      <c r="G31" s="268"/>
      <c r="H31" s="268"/>
      <c r="I31" s="269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>
        <v>1200</v>
      </c>
      <c r="V31" s="89">
        <f t="shared" si="12"/>
        <v>1200</v>
      </c>
    </row>
    <row r="32" spans="2:26" ht="12.75" customHeight="1" thickBot="1">
      <c r="B32" s="503" t="s">
        <v>95</v>
      </c>
      <c r="C32" s="503"/>
      <c r="D32" s="503"/>
      <c r="E32" s="503"/>
      <c r="F32" s="503"/>
      <c r="G32" s="503"/>
      <c r="H32" s="504"/>
      <c r="I32" s="90">
        <f t="shared" ref="I32:V32" si="13">SUM(I23:I31)</f>
        <v>13459.3609</v>
      </c>
      <c r="J32" s="90">
        <f t="shared" si="13"/>
        <v>13459.3609</v>
      </c>
      <c r="K32" s="90">
        <f t="shared" si="13"/>
        <v>13459.3609</v>
      </c>
      <c r="L32" s="90">
        <f t="shared" si="13"/>
        <v>13508.639800000001</v>
      </c>
      <c r="M32" s="90">
        <f t="shared" si="13"/>
        <v>13521.5398</v>
      </c>
      <c r="N32" s="90">
        <f t="shared" si="13"/>
        <v>13521.5398</v>
      </c>
      <c r="O32" s="90">
        <f t="shared" si="13"/>
        <v>13521.5398</v>
      </c>
      <c r="P32" s="90">
        <f t="shared" si="13"/>
        <v>13521.5398</v>
      </c>
      <c r="Q32" s="90">
        <f t="shared" si="13"/>
        <v>13521.5398</v>
      </c>
      <c r="R32" s="90">
        <f t="shared" si="13"/>
        <v>13521.5398</v>
      </c>
      <c r="S32" s="90">
        <f t="shared" si="13"/>
        <v>13521.5398</v>
      </c>
      <c r="T32" s="90">
        <f t="shared" si="13"/>
        <v>13521.5398</v>
      </c>
      <c r="U32" s="91">
        <f t="shared" si="13"/>
        <v>14721.5398</v>
      </c>
      <c r="V32" s="188">
        <f t="shared" si="13"/>
        <v>163321.21980000002</v>
      </c>
      <c r="Y32" s="105"/>
    </row>
    <row r="33" spans="2:22">
      <c r="B33" s="508" t="s">
        <v>62</v>
      </c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104">
        <f>V32/B31/12</f>
        <v>1512.2335166666669</v>
      </c>
    </row>
  </sheetData>
  <mergeCells count="17">
    <mergeCell ref="B33:U33"/>
    <mergeCell ref="B21:I21"/>
    <mergeCell ref="V5:V6"/>
    <mergeCell ref="B5:I5"/>
    <mergeCell ref="J5:M5"/>
    <mergeCell ref="N5:U5"/>
    <mergeCell ref="I18:M18"/>
    <mergeCell ref="O18:S18"/>
    <mergeCell ref="J21:U21"/>
    <mergeCell ref="B15:D15"/>
    <mergeCell ref="C14:D14"/>
    <mergeCell ref="B4:V4"/>
    <mergeCell ref="X4:Y5"/>
    <mergeCell ref="B20:V20"/>
    <mergeCell ref="V21:V22"/>
    <mergeCell ref="B32:H32"/>
    <mergeCell ref="W4:W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4"/>
  <sheetViews>
    <sheetView showGridLines="0" workbookViewId="0">
      <selection activeCell="G21" sqref="G21"/>
    </sheetView>
  </sheetViews>
  <sheetFormatPr defaultColWidth="9.140625" defaultRowHeight="15"/>
  <cols>
    <col min="1" max="1" width="3.85546875" style="126" customWidth="1"/>
    <col min="2" max="2" width="40.7109375" style="126" customWidth="1"/>
    <col min="3" max="3" width="9.140625" style="126"/>
    <col min="4" max="4" width="16.28515625" style="126" customWidth="1"/>
    <col min="5" max="6" width="14.85546875" style="126" customWidth="1"/>
    <col min="7" max="8" width="15" style="126" customWidth="1"/>
    <col min="9" max="16384" width="9.140625" style="126"/>
  </cols>
  <sheetData>
    <row r="2" spans="2:8" ht="15.75" customHeight="1">
      <c r="B2" s="597" t="s">
        <v>273</v>
      </c>
      <c r="C2" s="597"/>
      <c r="D2" s="597"/>
      <c r="E2" s="362"/>
      <c r="F2" s="362"/>
      <c r="H2" s="362" t="s">
        <v>68</v>
      </c>
    </row>
    <row r="3" spans="2:8" ht="15.75" customHeight="1">
      <c r="B3" s="595" t="s">
        <v>221</v>
      </c>
      <c r="C3" s="595"/>
      <c r="D3" s="595"/>
      <c r="E3" s="595"/>
      <c r="F3" s="553" t="s">
        <v>260</v>
      </c>
      <c r="G3" s="622" t="s">
        <v>218</v>
      </c>
      <c r="H3" s="623"/>
    </row>
    <row r="4" spans="2:8" ht="45.75" customHeight="1">
      <c r="B4" s="363" t="s">
        <v>196</v>
      </c>
      <c r="C4" s="364" t="s">
        <v>63</v>
      </c>
      <c r="D4" s="365" t="s">
        <v>197</v>
      </c>
      <c r="E4" s="366" t="s">
        <v>14</v>
      </c>
      <c r="F4" s="554"/>
      <c r="G4" s="426" t="s">
        <v>220</v>
      </c>
      <c r="H4" s="347" t="s">
        <v>219</v>
      </c>
    </row>
    <row r="5" spans="2:8">
      <c r="B5" s="238" t="s">
        <v>198</v>
      </c>
      <c r="C5" s="239">
        <v>18</v>
      </c>
      <c r="D5" s="237">
        <v>1100</v>
      </c>
      <c r="E5" s="367">
        <f>C5*D5</f>
        <v>19800</v>
      </c>
      <c r="F5" s="431"/>
      <c r="G5" s="436"/>
      <c r="H5" s="369"/>
    </row>
    <row r="6" spans="2:8">
      <c r="B6" s="238" t="s">
        <v>199</v>
      </c>
      <c r="C6" s="239">
        <v>10</v>
      </c>
      <c r="D6" s="237">
        <v>4000</v>
      </c>
      <c r="E6" s="367">
        <f>C6*D6</f>
        <v>40000</v>
      </c>
      <c r="F6" s="368"/>
      <c r="G6" s="436"/>
      <c r="H6" s="369"/>
    </row>
    <row r="7" spans="2:8">
      <c r="B7" s="238" t="s">
        <v>200</v>
      </c>
      <c r="C7" s="239">
        <v>20</v>
      </c>
      <c r="D7" s="237">
        <v>10000</v>
      </c>
      <c r="E7" s="367">
        <f>C7*D7</f>
        <v>200000</v>
      </c>
      <c r="F7" s="368"/>
      <c r="G7" s="436"/>
      <c r="H7" s="369"/>
    </row>
    <row r="8" spans="2:8">
      <c r="B8" s="620" t="s">
        <v>14</v>
      </c>
      <c r="C8" s="620"/>
      <c r="D8" s="621"/>
      <c r="E8" s="370">
        <f>SUM(E5:E7)</f>
        <v>259800</v>
      </c>
      <c r="F8" s="371">
        <v>25000</v>
      </c>
      <c r="G8" s="437">
        <v>0</v>
      </c>
      <c r="H8" s="370">
        <v>0</v>
      </c>
    </row>
    <row r="9" spans="2:8">
      <c r="C9" s="240"/>
      <c r="D9" s="236"/>
      <c r="E9" s="236"/>
      <c r="F9" s="236"/>
    </row>
    <row r="10" spans="2:8">
      <c r="C10" s="240"/>
      <c r="D10" s="236"/>
      <c r="E10" s="236"/>
      <c r="F10" s="236"/>
    </row>
    <row r="11" spans="2:8">
      <c r="C11" s="240"/>
      <c r="D11" s="236"/>
      <c r="E11" s="236"/>
      <c r="F11" s="236"/>
    </row>
    <row r="12" spans="2:8">
      <c r="C12" s="240"/>
      <c r="D12" s="236"/>
      <c r="E12" s="236"/>
      <c r="F12" s="236"/>
    </row>
    <row r="13" spans="2:8">
      <c r="C13" s="240"/>
      <c r="D13" s="236"/>
      <c r="E13" s="236"/>
      <c r="F13" s="236"/>
    </row>
    <row r="14" spans="2:8">
      <c r="C14" s="240"/>
      <c r="D14" s="236"/>
      <c r="E14" s="236"/>
      <c r="F14" s="236"/>
    </row>
  </sheetData>
  <mergeCells count="5">
    <mergeCell ref="B8:D8"/>
    <mergeCell ref="B2:D2"/>
    <mergeCell ref="B3:E3"/>
    <mergeCell ref="G3:H3"/>
    <mergeCell ref="F3:F4"/>
  </mergeCells>
  <pageMargins left="0.511811024" right="0.511811024" top="0.78740157499999996" bottom="0.78740157499999996" header="0.31496062000000002" footer="0.31496062000000002"/>
  <ignoredErrors>
    <ignoredError sqref="H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H11"/>
  <sheetViews>
    <sheetView showGridLines="0" workbookViewId="0">
      <selection activeCell="L16" sqref="L16"/>
    </sheetView>
  </sheetViews>
  <sheetFormatPr defaultRowHeight="15"/>
  <cols>
    <col min="1" max="1" width="3.28515625" customWidth="1"/>
    <col min="2" max="2" width="13" customWidth="1"/>
    <col min="3" max="3" width="25.140625" customWidth="1"/>
    <col min="4" max="4" width="7.140625" customWidth="1"/>
    <col min="5" max="5" width="13.85546875" customWidth="1"/>
    <col min="6" max="6" width="16.140625" customWidth="1"/>
    <col min="7" max="7" width="21" customWidth="1"/>
    <col min="8" max="8" width="21.140625" customWidth="1"/>
  </cols>
  <sheetData>
    <row r="2" spans="2:8" ht="15.75">
      <c r="B2" s="532" t="s">
        <v>274</v>
      </c>
      <c r="C2" s="532"/>
      <c r="D2" s="532"/>
      <c r="E2" s="532"/>
      <c r="H2" s="197">
        <v>1</v>
      </c>
    </row>
    <row r="3" spans="2:8" s="118" customFormat="1" ht="90">
      <c r="B3" s="624" t="s">
        <v>201</v>
      </c>
      <c r="C3" s="626" t="s">
        <v>25</v>
      </c>
      <c r="D3" s="624"/>
      <c r="E3" s="242" t="s">
        <v>202</v>
      </c>
      <c r="F3" s="242" t="s">
        <v>213</v>
      </c>
      <c r="G3" s="242" t="s">
        <v>275</v>
      </c>
      <c r="H3" s="243" t="s">
        <v>276</v>
      </c>
    </row>
    <row r="4" spans="2:8" s="118" customFormat="1">
      <c r="B4" s="625"/>
      <c r="C4" s="627"/>
      <c r="D4" s="625"/>
      <c r="E4" s="244" t="s">
        <v>209</v>
      </c>
      <c r="F4" s="244" t="s">
        <v>210</v>
      </c>
      <c r="G4" s="244" t="s">
        <v>211</v>
      </c>
      <c r="H4" s="245" t="s">
        <v>212</v>
      </c>
    </row>
    <row r="5" spans="2:8" ht="30.75" customHeight="1">
      <c r="B5" s="246" t="s">
        <v>203</v>
      </c>
      <c r="C5" s="249" t="s">
        <v>205</v>
      </c>
      <c r="D5" s="247" t="s">
        <v>207</v>
      </c>
      <c r="E5" s="248">
        <v>975490</v>
      </c>
      <c r="F5" s="252"/>
      <c r="G5" s="248">
        <v>1026000</v>
      </c>
      <c r="H5" s="254">
        <f>G5*F5</f>
        <v>0</v>
      </c>
    </row>
    <row r="6" spans="2:8" ht="33.75" customHeight="1">
      <c r="B6" s="246" t="s">
        <v>204</v>
      </c>
      <c r="C6" s="249" t="s">
        <v>206</v>
      </c>
      <c r="D6" s="247" t="s">
        <v>208</v>
      </c>
      <c r="E6" s="248">
        <v>34700</v>
      </c>
      <c r="F6" s="251">
        <f>E6/E5</f>
        <v>3.5571866446606322E-2</v>
      </c>
      <c r="G6" s="253"/>
      <c r="H6" s="250">
        <f>F6*G5</f>
        <v>36496.734974218089</v>
      </c>
    </row>
    <row r="7" spans="2:8" ht="30.75" customHeight="1">
      <c r="B7" s="628"/>
      <c r="C7" s="628"/>
      <c r="D7" s="628"/>
      <c r="E7" s="628"/>
      <c r="F7" s="628"/>
      <c r="G7" s="628"/>
      <c r="H7" s="628"/>
    </row>
    <row r="11" spans="2:8">
      <c r="E11" s="241"/>
    </row>
  </sheetData>
  <mergeCells count="4">
    <mergeCell ref="B2:E2"/>
    <mergeCell ref="B3:B4"/>
    <mergeCell ref="C3:D4"/>
    <mergeCell ref="B7:H7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workbookViewId="0">
      <pane xSplit="6" ySplit="7" topLeftCell="G8" activePane="bottomRight" state="frozen"/>
      <selection activeCell="D18" sqref="D18:D20"/>
      <selection pane="topRight" activeCell="D18" sqref="D18:D20"/>
      <selection pane="bottomLeft" activeCell="D18" sqref="D18:D20"/>
      <selection pane="bottomRight" activeCell="N19" sqref="N19"/>
    </sheetView>
  </sheetViews>
  <sheetFormatPr defaultColWidth="9.140625" defaultRowHeight="11.25"/>
  <cols>
    <col min="1" max="1" width="16.140625" style="203" customWidth="1"/>
    <col min="2" max="2" width="15.42578125" style="204" customWidth="1"/>
    <col min="3" max="3" width="16" style="204" customWidth="1"/>
    <col min="4" max="4" width="33.42578125" style="204" customWidth="1"/>
    <col min="5" max="5" width="9.85546875" style="204" customWidth="1"/>
    <col min="6" max="6" width="9.140625" style="204" customWidth="1"/>
    <col min="7" max="7" width="11.85546875" style="204" customWidth="1"/>
    <col min="8" max="8" width="9.5703125" style="204" customWidth="1"/>
    <col min="9" max="9" width="9.85546875" style="204" customWidth="1"/>
    <col min="10" max="10" width="10.42578125" style="204" customWidth="1"/>
    <col min="11" max="11" width="11.42578125" style="204" customWidth="1"/>
    <col min="12" max="12" width="11.85546875" style="204" bestFit="1" customWidth="1"/>
    <col min="13" max="13" width="11.42578125" style="204" customWidth="1"/>
    <col min="14" max="14" width="11.85546875" style="204" bestFit="1" customWidth="1"/>
    <col min="15" max="15" width="11.42578125" style="204" customWidth="1"/>
    <col min="16" max="16" width="11.85546875" style="204" bestFit="1" customWidth="1"/>
    <col min="17" max="17" width="11.42578125" style="204" customWidth="1"/>
    <col min="18" max="18" width="11.85546875" style="204" bestFit="1" customWidth="1"/>
    <col min="19" max="19" width="11.42578125" style="204" customWidth="1"/>
    <col min="20" max="20" width="11.85546875" style="204" bestFit="1" customWidth="1"/>
    <col min="21" max="21" width="11.42578125" style="204" customWidth="1"/>
    <col min="22" max="22" width="11.85546875" style="204" bestFit="1" customWidth="1"/>
    <col min="23" max="23" width="11.42578125" style="204" customWidth="1"/>
    <col min="24" max="24" width="11.85546875" style="204" bestFit="1" customWidth="1"/>
    <col min="25" max="25" width="31.7109375" style="204" customWidth="1"/>
    <col min="26" max="26" width="37.7109375" style="204" customWidth="1"/>
    <col min="27" max="27" width="9.140625" style="203"/>
    <col min="28" max="16384" width="9.140625" style="204"/>
  </cols>
  <sheetData>
    <row r="1" spans="1:27" s="490" customFormat="1" ht="18.75">
      <c r="A1" s="673" t="s">
        <v>277</v>
      </c>
      <c r="B1" s="673"/>
      <c r="C1" s="673"/>
      <c r="D1" s="673"/>
      <c r="J1" s="491"/>
      <c r="K1" s="492"/>
      <c r="L1" s="492"/>
      <c r="M1" s="493"/>
      <c r="N1" s="493"/>
      <c r="O1" s="493"/>
      <c r="P1" s="491"/>
      <c r="AA1" s="494"/>
    </row>
    <row r="2" spans="1:27">
      <c r="J2" s="145"/>
      <c r="K2" s="143"/>
      <c r="L2" s="143"/>
      <c r="M2" s="671"/>
      <c r="N2" s="671"/>
      <c r="O2" s="671"/>
      <c r="P2" s="145"/>
    </row>
    <row r="3" spans="1:27" ht="21">
      <c r="A3" s="674" t="s">
        <v>278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</row>
    <row r="4" spans="1:27" s="439" customFormat="1" ht="15" customHeight="1">
      <c r="A4" s="643" t="s">
        <v>232</v>
      </c>
      <c r="B4" s="666" t="s">
        <v>233</v>
      </c>
      <c r="C4" s="666" t="s">
        <v>234</v>
      </c>
      <c r="D4" s="644" t="s">
        <v>24</v>
      </c>
      <c r="E4" s="659" t="s">
        <v>119</v>
      </c>
      <c r="F4" s="661"/>
      <c r="G4" s="666" t="s">
        <v>235</v>
      </c>
      <c r="H4" s="659" t="s">
        <v>236</v>
      </c>
      <c r="I4" s="660"/>
      <c r="J4" s="661"/>
      <c r="K4" s="665" t="s">
        <v>237</v>
      </c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643"/>
      <c r="Y4" s="666" t="s">
        <v>238</v>
      </c>
      <c r="Z4" s="659" t="s">
        <v>239</v>
      </c>
      <c r="AA4" s="438"/>
    </row>
    <row r="5" spans="1:27" s="439" customFormat="1" ht="18.75" customHeight="1">
      <c r="A5" s="643"/>
      <c r="B5" s="667"/>
      <c r="C5" s="667"/>
      <c r="D5" s="644"/>
      <c r="E5" s="662"/>
      <c r="F5" s="664"/>
      <c r="G5" s="667"/>
      <c r="H5" s="662"/>
      <c r="I5" s="663"/>
      <c r="J5" s="664"/>
      <c r="K5" s="644">
        <v>2016</v>
      </c>
      <c r="L5" s="665"/>
      <c r="M5" s="669">
        <v>2017</v>
      </c>
      <c r="N5" s="670"/>
      <c r="O5" s="643">
        <v>2018</v>
      </c>
      <c r="P5" s="665"/>
      <c r="Q5" s="669">
        <v>2019</v>
      </c>
      <c r="R5" s="670"/>
      <c r="S5" s="643">
        <v>2020</v>
      </c>
      <c r="T5" s="665"/>
      <c r="U5" s="669">
        <v>2021</v>
      </c>
      <c r="V5" s="670"/>
      <c r="W5" s="643">
        <v>2022</v>
      </c>
      <c r="X5" s="644"/>
      <c r="Y5" s="667"/>
      <c r="Z5" s="668"/>
      <c r="AA5" s="438"/>
    </row>
    <row r="6" spans="1:27" s="439" customFormat="1" ht="24" customHeight="1" thickBot="1">
      <c r="A6" s="661"/>
      <c r="B6" s="667"/>
      <c r="C6" s="672"/>
      <c r="D6" s="666"/>
      <c r="E6" s="440" t="s">
        <v>180</v>
      </c>
      <c r="F6" s="440" t="s">
        <v>82</v>
      </c>
      <c r="G6" s="667"/>
      <c r="H6" s="441" t="s">
        <v>240</v>
      </c>
      <c r="I6" s="441" t="s">
        <v>241</v>
      </c>
      <c r="J6" s="441" t="s">
        <v>242</v>
      </c>
      <c r="K6" s="440" t="s">
        <v>243</v>
      </c>
      <c r="L6" s="442" t="s">
        <v>244</v>
      </c>
      <c r="M6" s="443" t="s">
        <v>243</v>
      </c>
      <c r="N6" s="444" t="s">
        <v>244</v>
      </c>
      <c r="O6" s="445" t="s">
        <v>243</v>
      </c>
      <c r="P6" s="442" t="s">
        <v>244</v>
      </c>
      <c r="Q6" s="443" t="s">
        <v>243</v>
      </c>
      <c r="R6" s="444" t="s">
        <v>244</v>
      </c>
      <c r="S6" s="445" t="s">
        <v>243</v>
      </c>
      <c r="T6" s="442" t="s">
        <v>244</v>
      </c>
      <c r="U6" s="443" t="s">
        <v>243</v>
      </c>
      <c r="V6" s="444" t="s">
        <v>244</v>
      </c>
      <c r="W6" s="445" t="s">
        <v>243</v>
      </c>
      <c r="X6" s="440" t="s">
        <v>244</v>
      </c>
      <c r="Y6" s="667"/>
      <c r="Z6" s="668"/>
      <c r="AA6" s="438"/>
    </row>
    <row r="7" spans="1:27" s="447" customFormat="1" ht="75.75" customHeight="1" thickTop="1" thickBot="1">
      <c r="A7" s="496" t="s">
        <v>245</v>
      </c>
      <c r="B7" s="497" t="s">
        <v>246</v>
      </c>
      <c r="C7" s="497" t="s">
        <v>247</v>
      </c>
      <c r="D7" s="497" t="s">
        <v>248</v>
      </c>
      <c r="E7" s="497" t="s">
        <v>249</v>
      </c>
      <c r="F7" s="497" t="s">
        <v>250</v>
      </c>
      <c r="G7" s="497" t="s">
        <v>251</v>
      </c>
      <c r="H7" s="645" t="s">
        <v>252</v>
      </c>
      <c r="I7" s="646"/>
      <c r="J7" s="647"/>
      <c r="K7" s="648" t="s">
        <v>282</v>
      </c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50"/>
      <c r="Y7" s="497" t="s">
        <v>253</v>
      </c>
      <c r="Z7" s="498" t="s">
        <v>254</v>
      </c>
      <c r="AA7" s="446"/>
    </row>
    <row r="8" spans="1:27" s="456" customFormat="1" ht="19.5" customHeight="1" thickTop="1">
      <c r="A8" s="651" t="s">
        <v>64</v>
      </c>
      <c r="B8" s="651"/>
      <c r="C8" s="651"/>
      <c r="D8" s="651"/>
      <c r="E8" s="651"/>
      <c r="F8" s="652"/>
      <c r="G8" s="448" t="s">
        <v>14</v>
      </c>
      <c r="H8" s="449">
        <f>SUM(H9:H10)</f>
        <v>0</v>
      </c>
      <c r="I8" s="449">
        <f>SUM(I9:I10)</f>
        <v>0</v>
      </c>
      <c r="J8" s="449">
        <f>SUM(J9:J10)</f>
        <v>0</v>
      </c>
      <c r="K8" s="449">
        <f t="shared" ref="K8:Y8" si="0">SUM(K9:K10)</f>
        <v>0</v>
      </c>
      <c r="L8" s="450">
        <f t="shared" si="0"/>
        <v>0</v>
      </c>
      <c r="M8" s="451">
        <f t="shared" si="0"/>
        <v>0</v>
      </c>
      <c r="N8" s="452">
        <f t="shared" si="0"/>
        <v>0</v>
      </c>
      <c r="O8" s="453">
        <f t="shared" si="0"/>
        <v>0</v>
      </c>
      <c r="P8" s="450">
        <f t="shared" si="0"/>
        <v>0</v>
      </c>
      <c r="Q8" s="451">
        <f t="shared" si="0"/>
        <v>0</v>
      </c>
      <c r="R8" s="452">
        <f t="shared" si="0"/>
        <v>0</v>
      </c>
      <c r="S8" s="453">
        <f t="shared" si="0"/>
        <v>0</v>
      </c>
      <c r="T8" s="450">
        <f t="shared" si="0"/>
        <v>0</v>
      </c>
      <c r="U8" s="451">
        <f t="shared" si="0"/>
        <v>0</v>
      </c>
      <c r="V8" s="452">
        <f t="shared" si="0"/>
        <v>0</v>
      </c>
      <c r="W8" s="453">
        <f t="shared" si="0"/>
        <v>0</v>
      </c>
      <c r="X8" s="449">
        <f t="shared" si="0"/>
        <v>0</v>
      </c>
      <c r="Y8" s="454">
        <f t="shared" si="0"/>
        <v>0</v>
      </c>
      <c r="Z8" s="657"/>
      <c r="AA8" s="455"/>
    </row>
    <row r="9" spans="1:27" s="467" customFormat="1" ht="19.5" customHeight="1">
      <c r="A9" s="653"/>
      <c r="B9" s="653"/>
      <c r="C9" s="653"/>
      <c r="D9" s="653"/>
      <c r="E9" s="653"/>
      <c r="F9" s="654"/>
      <c r="G9" s="457" t="s">
        <v>255</v>
      </c>
      <c r="H9" s="458">
        <f>H12+H15+H18+H21+H24+H27+H30+H33</f>
        <v>0</v>
      </c>
      <c r="I9" s="458">
        <f t="shared" ref="I9:Y10" si="1">I12+I15+I18+I21+I24+I27+I30+I33</f>
        <v>0</v>
      </c>
      <c r="J9" s="458">
        <f t="shared" si="1"/>
        <v>0</v>
      </c>
      <c r="K9" s="458">
        <f t="shared" si="1"/>
        <v>0</v>
      </c>
      <c r="L9" s="459">
        <f t="shared" si="1"/>
        <v>0</v>
      </c>
      <c r="M9" s="460">
        <f t="shared" si="1"/>
        <v>0</v>
      </c>
      <c r="N9" s="461">
        <f t="shared" si="1"/>
        <v>0</v>
      </c>
      <c r="O9" s="462">
        <f t="shared" si="1"/>
        <v>0</v>
      </c>
      <c r="P9" s="459">
        <f t="shared" si="1"/>
        <v>0</v>
      </c>
      <c r="Q9" s="463">
        <f t="shared" si="1"/>
        <v>0</v>
      </c>
      <c r="R9" s="464">
        <f t="shared" si="1"/>
        <v>0</v>
      </c>
      <c r="S9" s="462">
        <f t="shared" si="1"/>
        <v>0</v>
      </c>
      <c r="T9" s="459">
        <f t="shared" si="1"/>
        <v>0</v>
      </c>
      <c r="U9" s="463">
        <f t="shared" si="1"/>
        <v>0</v>
      </c>
      <c r="V9" s="464">
        <f t="shared" si="1"/>
        <v>0</v>
      </c>
      <c r="W9" s="462">
        <f t="shared" si="1"/>
        <v>0</v>
      </c>
      <c r="X9" s="458">
        <f t="shared" si="1"/>
        <v>0</v>
      </c>
      <c r="Y9" s="465">
        <f t="shared" si="1"/>
        <v>0</v>
      </c>
      <c r="Z9" s="657"/>
      <c r="AA9" s="466"/>
    </row>
    <row r="10" spans="1:27" s="467" customFormat="1" ht="19.5" customHeight="1" thickBot="1">
      <c r="A10" s="655"/>
      <c r="B10" s="655"/>
      <c r="C10" s="655"/>
      <c r="D10" s="655"/>
      <c r="E10" s="655"/>
      <c r="F10" s="656"/>
      <c r="G10" s="457" t="s">
        <v>256</v>
      </c>
      <c r="H10" s="458">
        <f>H13+H16+H19+H22+H25+H28+H31+H34</f>
        <v>0</v>
      </c>
      <c r="I10" s="458">
        <f t="shared" si="1"/>
        <v>0</v>
      </c>
      <c r="J10" s="458">
        <f t="shared" si="1"/>
        <v>0</v>
      </c>
      <c r="K10" s="458">
        <f t="shared" si="1"/>
        <v>0</v>
      </c>
      <c r="L10" s="459">
        <f t="shared" si="1"/>
        <v>0</v>
      </c>
      <c r="M10" s="463">
        <f t="shared" si="1"/>
        <v>0</v>
      </c>
      <c r="N10" s="464">
        <f t="shared" si="1"/>
        <v>0</v>
      </c>
      <c r="O10" s="462">
        <f t="shared" si="1"/>
        <v>0</v>
      </c>
      <c r="P10" s="459">
        <f t="shared" si="1"/>
        <v>0</v>
      </c>
      <c r="Q10" s="463">
        <f t="shared" si="1"/>
        <v>0</v>
      </c>
      <c r="R10" s="464">
        <f t="shared" si="1"/>
        <v>0</v>
      </c>
      <c r="S10" s="462">
        <f t="shared" si="1"/>
        <v>0</v>
      </c>
      <c r="T10" s="459">
        <f t="shared" si="1"/>
        <v>0</v>
      </c>
      <c r="U10" s="463">
        <f t="shared" si="1"/>
        <v>0</v>
      </c>
      <c r="V10" s="464">
        <f t="shared" si="1"/>
        <v>0</v>
      </c>
      <c r="W10" s="462">
        <f t="shared" si="1"/>
        <v>0</v>
      </c>
      <c r="X10" s="458">
        <f t="shared" si="1"/>
        <v>0</v>
      </c>
      <c r="Y10" s="465">
        <f t="shared" si="1"/>
        <v>0</v>
      </c>
      <c r="Z10" s="658"/>
      <c r="AA10" s="466"/>
    </row>
    <row r="11" spans="1:27" s="469" customFormat="1" ht="19.5" customHeight="1" thickTop="1">
      <c r="A11" s="632"/>
      <c r="B11" s="635"/>
      <c r="C11" s="635"/>
      <c r="D11" s="635"/>
      <c r="E11" s="638"/>
      <c r="F11" s="641"/>
      <c r="G11" s="448" t="s">
        <v>14</v>
      </c>
      <c r="H11" s="449">
        <f>SUM(H12:H13)</f>
        <v>0</v>
      </c>
      <c r="I11" s="449">
        <f>SUM(I12:I13)</f>
        <v>0</v>
      </c>
      <c r="J11" s="449">
        <f>SUM(J12:J13)</f>
        <v>0</v>
      </c>
      <c r="K11" s="449">
        <f t="shared" ref="K11:Y11" si="2">SUM(K12:K13)</f>
        <v>0</v>
      </c>
      <c r="L11" s="450">
        <f t="shared" si="2"/>
        <v>0</v>
      </c>
      <c r="M11" s="451">
        <f t="shared" si="2"/>
        <v>0</v>
      </c>
      <c r="N11" s="452">
        <f t="shared" si="2"/>
        <v>0</v>
      </c>
      <c r="O11" s="453">
        <f t="shared" si="2"/>
        <v>0</v>
      </c>
      <c r="P11" s="450">
        <f t="shared" si="2"/>
        <v>0</v>
      </c>
      <c r="Q11" s="451">
        <f t="shared" si="2"/>
        <v>0</v>
      </c>
      <c r="R11" s="452">
        <f t="shared" si="2"/>
        <v>0</v>
      </c>
      <c r="S11" s="453">
        <f t="shared" si="2"/>
        <v>0</v>
      </c>
      <c r="T11" s="450">
        <f t="shared" si="2"/>
        <v>0</v>
      </c>
      <c r="U11" s="451">
        <f t="shared" si="2"/>
        <v>0</v>
      </c>
      <c r="V11" s="452">
        <f t="shared" si="2"/>
        <v>0</v>
      </c>
      <c r="W11" s="453">
        <f t="shared" si="2"/>
        <v>0</v>
      </c>
      <c r="X11" s="449">
        <f t="shared" si="2"/>
        <v>0</v>
      </c>
      <c r="Y11" s="454">
        <f t="shared" si="2"/>
        <v>0</v>
      </c>
      <c r="Z11" s="629"/>
      <c r="AA11" s="468"/>
    </row>
    <row r="12" spans="1:27" ht="19.5" customHeight="1">
      <c r="A12" s="632"/>
      <c r="B12" s="635"/>
      <c r="C12" s="635"/>
      <c r="D12" s="635"/>
      <c r="E12" s="638"/>
      <c r="F12" s="641"/>
      <c r="G12" s="470" t="s">
        <v>255</v>
      </c>
      <c r="H12" s="471">
        <f>K12+M12+O12+Q12+S12+U12</f>
        <v>0</v>
      </c>
      <c r="I12" s="471">
        <f>L12+N12+P12+R12+T12+V12</f>
        <v>0</v>
      </c>
      <c r="J12" s="471">
        <f>H12-I12</f>
        <v>0</v>
      </c>
      <c r="K12" s="486"/>
      <c r="L12" s="483"/>
      <c r="M12" s="488"/>
      <c r="N12" s="489"/>
      <c r="O12" s="482"/>
      <c r="P12" s="483"/>
      <c r="Q12" s="484"/>
      <c r="R12" s="485"/>
      <c r="S12" s="482"/>
      <c r="T12" s="483"/>
      <c r="U12" s="484"/>
      <c r="V12" s="485"/>
      <c r="W12" s="482"/>
      <c r="X12" s="486"/>
      <c r="Y12" s="487"/>
      <c r="Z12" s="629"/>
    </row>
    <row r="13" spans="1:27" ht="19.5" customHeight="1" thickBot="1">
      <c r="A13" s="633"/>
      <c r="B13" s="636"/>
      <c r="C13" s="636"/>
      <c r="D13" s="636"/>
      <c r="E13" s="639"/>
      <c r="F13" s="642"/>
      <c r="G13" s="470" t="s">
        <v>256</v>
      </c>
      <c r="H13" s="471">
        <f>K13+M13+O13+Q13+S13+U13</f>
        <v>0</v>
      </c>
      <c r="I13" s="471">
        <f>L13+N13+P13+R13+T13+V13</f>
        <v>0</v>
      </c>
      <c r="J13" s="471">
        <f>H13-I13</f>
        <v>0</v>
      </c>
      <c r="K13" s="486"/>
      <c r="L13" s="483"/>
      <c r="M13" s="484"/>
      <c r="N13" s="485"/>
      <c r="O13" s="482"/>
      <c r="P13" s="483"/>
      <c r="Q13" s="484"/>
      <c r="R13" s="485"/>
      <c r="S13" s="482"/>
      <c r="T13" s="483"/>
      <c r="U13" s="484"/>
      <c r="V13" s="485"/>
      <c r="W13" s="482"/>
      <c r="X13" s="486"/>
      <c r="Y13" s="487"/>
      <c r="Z13" s="630"/>
    </row>
    <row r="14" spans="1:27" s="469" customFormat="1" ht="19.5" customHeight="1" thickTop="1">
      <c r="A14" s="631"/>
      <c r="B14" s="634"/>
      <c r="C14" s="634"/>
      <c r="D14" s="634"/>
      <c r="E14" s="637"/>
      <c r="F14" s="640"/>
      <c r="G14" s="472" t="s">
        <v>14</v>
      </c>
      <c r="H14" s="473">
        <f>SUM(H15:H16)</f>
        <v>0</v>
      </c>
      <c r="I14" s="473">
        <f>SUM(I15:I16)</f>
        <v>0</v>
      </c>
      <c r="J14" s="473">
        <f>SUM(J15:J16)</f>
        <v>0</v>
      </c>
      <c r="K14" s="449">
        <f t="shared" ref="K14:Y14" si="3">SUM(K15:K16)</f>
        <v>0</v>
      </c>
      <c r="L14" s="450">
        <f t="shared" si="3"/>
        <v>0</v>
      </c>
      <c r="M14" s="451">
        <f t="shared" si="3"/>
        <v>0</v>
      </c>
      <c r="N14" s="452">
        <f t="shared" si="3"/>
        <v>0</v>
      </c>
      <c r="O14" s="453">
        <f t="shared" si="3"/>
        <v>0</v>
      </c>
      <c r="P14" s="450">
        <f t="shared" si="3"/>
        <v>0</v>
      </c>
      <c r="Q14" s="451">
        <f t="shared" si="3"/>
        <v>0</v>
      </c>
      <c r="R14" s="452">
        <f t="shared" si="3"/>
        <v>0</v>
      </c>
      <c r="S14" s="453">
        <f t="shared" si="3"/>
        <v>0</v>
      </c>
      <c r="T14" s="450">
        <f t="shared" si="3"/>
        <v>0</v>
      </c>
      <c r="U14" s="451">
        <f t="shared" si="3"/>
        <v>0</v>
      </c>
      <c r="V14" s="452">
        <f t="shared" si="3"/>
        <v>0</v>
      </c>
      <c r="W14" s="453">
        <f t="shared" si="3"/>
        <v>0</v>
      </c>
      <c r="X14" s="449">
        <f t="shared" si="3"/>
        <v>0</v>
      </c>
      <c r="Y14" s="454">
        <f t="shared" si="3"/>
        <v>0</v>
      </c>
      <c r="Z14" s="629"/>
      <c r="AA14" s="468"/>
    </row>
    <row r="15" spans="1:27" ht="19.5" customHeight="1">
      <c r="A15" s="632"/>
      <c r="B15" s="635"/>
      <c r="C15" s="635"/>
      <c r="D15" s="635"/>
      <c r="E15" s="638"/>
      <c r="F15" s="641"/>
      <c r="G15" s="470" t="s">
        <v>257</v>
      </c>
      <c r="H15" s="471">
        <f>K15+M15+O15+Q15+S15+U15</f>
        <v>0</v>
      </c>
      <c r="I15" s="471">
        <f>L15+N15+P15+R15+T15+V15</f>
        <v>0</v>
      </c>
      <c r="J15" s="471">
        <f>H15-I15</f>
        <v>0</v>
      </c>
      <c r="K15" s="486"/>
      <c r="L15" s="483"/>
      <c r="M15" s="488"/>
      <c r="N15" s="489"/>
      <c r="O15" s="482"/>
      <c r="P15" s="483"/>
      <c r="Q15" s="484"/>
      <c r="R15" s="485"/>
      <c r="S15" s="482"/>
      <c r="T15" s="483"/>
      <c r="U15" s="484"/>
      <c r="V15" s="485"/>
      <c r="W15" s="482"/>
      <c r="X15" s="486"/>
      <c r="Y15" s="487"/>
      <c r="Z15" s="629"/>
    </row>
    <row r="16" spans="1:27" ht="19.5" customHeight="1" thickBot="1">
      <c r="A16" s="633"/>
      <c r="B16" s="636"/>
      <c r="C16" s="636"/>
      <c r="D16" s="636"/>
      <c r="E16" s="639"/>
      <c r="F16" s="642"/>
      <c r="G16" s="470" t="s">
        <v>256</v>
      </c>
      <c r="H16" s="471">
        <f>K16+M16+O16+Q16+S16+U16</f>
        <v>0</v>
      </c>
      <c r="I16" s="471">
        <f>L16+N16+P16+R16+T16+V16</f>
        <v>0</v>
      </c>
      <c r="J16" s="471">
        <f>H16-I16</f>
        <v>0</v>
      </c>
      <c r="K16" s="486"/>
      <c r="L16" s="483"/>
      <c r="M16" s="484"/>
      <c r="N16" s="485"/>
      <c r="O16" s="482"/>
      <c r="P16" s="483"/>
      <c r="Q16" s="484"/>
      <c r="R16" s="485"/>
      <c r="S16" s="482"/>
      <c r="T16" s="483"/>
      <c r="U16" s="484"/>
      <c r="V16" s="485"/>
      <c r="W16" s="482"/>
      <c r="X16" s="486"/>
      <c r="Y16" s="487"/>
      <c r="Z16" s="630"/>
    </row>
    <row r="17" spans="1:27" s="469" customFormat="1" ht="19.5" customHeight="1" thickTop="1">
      <c r="A17" s="632"/>
      <c r="B17" s="635"/>
      <c r="C17" s="635"/>
      <c r="D17" s="635"/>
      <c r="E17" s="638"/>
      <c r="F17" s="641"/>
      <c r="G17" s="448" t="s">
        <v>14</v>
      </c>
      <c r="H17" s="449">
        <f>SUM(H18:H19)</f>
        <v>0</v>
      </c>
      <c r="I17" s="449">
        <f>SUM(I18:I19)</f>
        <v>0</v>
      </c>
      <c r="J17" s="449">
        <f>SUM(J18:J19)</f>
        <v>0</v>
      </c>
      <c r="K17" s="449">
        <f t="shared" ref="K17:Y17" si="4">SUM(K18:K19)</f>
        <v>0</v>
      </c>
      <c r="L17" s="450">
        <f t="shared" si="4"/>
        <v>0</v>
      </c>
      <c r="M17" s="451">
        <f t="shared" si="4"/>
        <v>0</v>
      </c>
      <c r="N17" s="452">
        <f t="shared" si="4"/>
        <v>0</v>
      </c>
      <c r="O17" s="453">
        <f t="shared" si="4"/>
        <v>0</v>
      </c>
      <c r="P17" s="450">
        <f t="shared" si="4"/>
        <v>0</v>
      </c>
      <c r="Q17" s="451">
        <f t="shared" si="4"/>
        <v>0</v>
      </c>
      <c r="R17" s="452">
        <f t="shared" si="4"/>
        <v>0</v>
      </c>
      <c r="S17" s="453">
        <f t="shared" si="4"/>
        <v>0</v>
      </c>
      <c r="T17" s="450">
        <f t="shared" si="4"/>
        <v>0</v>
      </c>
      <c r="U17" s="451">
        <f t="shared" si="4"/>
        <v>0</v>
      </c>
      <c r="V17" s="452">
        <f t="shared" si="4"/>
        <v>0</v>
      </c>
      <c r="W17" s="453">
        <f t="shared" si="4"/>
        <v>0</v>
      </c>
      <c r="X17" s="449">
        <f t="shared" si="4"/>
        <v>0</v>
      </c>
      <c r="Y17" s="454">
        <f t="shared" si="4"/>
        <v>0</v>
      </c>
      <c r="Z17" s="629"/>
      <c r="AA17" s="468"/>
    </row>
    <row r="18" spans="1:27" ht="19.5" customHeight="1">
      <c r="A18" s="632"/>
      <c r="B18" s="635"/>
      <c r="C18" s="635"/>
      <c r="D18" s="635"/>
      <c r="E18" s="638"/>
      <c r="F18" s="641"/>
      <c r="G18" s="470" t="s">
        <v>255</v>
      </c>
      <c r="H18" s="471">
        <f>K18+M18+O18+Q18+S18+U18</f>
        <v>0</v>
      </c>
      <c r="I18" s="471">
        <f>L18+N18+P18+R18+T18+V18</f>
        <v>0</v>
      </c>
      <c r="J18" s="471">
        <f>H18-I18</f>
        <v>0</v>
      </c>
      <c r="K18" s="486"/>
      <c r="L18" s="483"/>
      <c r="M18" s="488"/>
      <c r="N18" s="489"/>
      <c r="O18" s="482"/>
      <c r="P18" s="483"/>
      <c r="Q18" s="484"/>
      <c r="R18" s="485"/>
      <c r="S18" s="482"/>
      <c r="T18" s="483"/>
      <c r="U18" s="484"/>
      <c r="V18" s="485"/>
      <c r="W18" s="482"/>
      <c r="X18" s="486"/>
      <c r="Y18" s="487"/>
      <c r="Z18" s="629"/>
    </row>
    <row r="19" spans="1:27" ht="19.5" customHeight="1" thickBot="1">
      <c r="A19" s="633"/>
      <c r="B19" s="636"/>
      <c r="C19" s="636"/>
      <c r="D19" s="636"/>
      <c r="E19" s="639"/>
      <c r="F19" s="642"/>
      <c r="G19" s="470" t="s">
        <v>256</v>
      </c>
      <c r="H19" s="471">
        <f>K19+M19+O19+Q19+S19+U19</f>
        <v>0</v>
      </c>
      <c r="I19" s="471">
        <f>L19+N19+P19+R19+T19+V19</f>
        <v>0</v>
      </c>
      <c r="J19" s="471">
        <f>H19-I19</f>
        <v>0</v>
      </c>
      <c r="K19" s="486"/>
      <c r="L19" s="483"/>
      <c r="M19" s="484"/>
      <c r="N19" s="485"/>
      <c r="O19" s="482"/>
      <c r="P19" s="483"/>
      <c r="Q19" s="484"/>
      <c r="R19" s="485"/>
      <c r="S19" s="482"/>
      <c r="T19" s="483"/>
      <c r="U19" s="484"/>
      <c r="V19" s="485"/>
      <c r="W19" s="482"/>
      <c r="X19" s="486"/>
      <c r="Y19" s="487"/>
      <c r="Z19" s="630"/>
    </row>
    <row r="20" spans="1:27" s="469" customFormat="1" ht="19.5" customHeight="1" thickTop="1">
      <c r="A20" s="631"/>
      <c r="B20" s="634"/>
      <c r="C20" s="634"/>
      <c r="D20" s="634"/>
      <c r="E20" s="637"/>
      <c r="F20" s="640"/>
      <c r="G20" s="472" t="s">
        <v>14</v>
      </c>
      <c r="H20" s="473">
        <f>SUM(H21:H22)</f>
        <v>0</v>
      </c>
      <c r="I20" s="473">
        <f>SUM(I21:I22)</f>
        <v>0</v>
      </c>
      <c r="J20" s="473">
        <f>SUM(J21:J22)</f>
        <v>0</v>
      </c>
      <c r="K20" s="449">
        <f t="shared" ref="K20:Y20" si="5">SUM(K21:K22)</f>
        <v>0</v>
      </c>
      <c r="L20" s="450">
        <f t="shared" si="5"/>
        <v>0</v>
      </c>
      <c r="M20" s="451">
        <f t="shared" si="5"/>
        <v>0</v>
      </c>
      <c r="N20" s="452">
        <f t="shared" si="5"/>
        <v>0</v>
      </c>
      <c r="O20" s="453">
        <f t="shared" si="5"/>
        <v>0</v>
      </c>
      <c r="P20" s="450">
        <f t="shared" si="5"/>
        <v>0</v>
      </c>
      <c r="Q20" s="451">
        <f t="shared" si="5"/>
        <v>0</v>
      </c>
      <c r="R20" s="452">
        <f t="shared" si="5"/>
        <v>0</v>
      </c>
      <c r="S20" s="453">
        <f t="shared" si="5"/>
        <v>0</v>
      </c>
      <c r="T20" s="450">
        <f t="shared" si="5"/>
        <v>0</v>
      </c>
      <c r="U20" s="451">
        <f t="shared" si="5"/>
        <v>0</v>
      </c>
      <c r="V20" s="452">
        <f t="shared" si="5"/>
        <v>0</v>
      </c>
      <c r="W20" s="453">
        <f t="shared" si="5"/>
        <v>0</v>
      </c>
      <c r="X20" s="449">
        <f t="shared" si="5"/>
        <v>0</v>
      </c>
      <c r="Y20" s="454">
        <f t="shared" si="5"/>
        <v>0</v>
      </c>
      <c r="Z20" s="629"/>
      <c r="AA20" s="468"/>
    </row>
    <row r="21" spans="1:27" ht="19.5" customHeight="1">
      <c r="A21" s="632"/>
      <c r="B21" s="635"/>
      <c r="C21" s="635"/>
      <c r="D21" s="635"/>
      <c r="E21" s="638"/>
      <c r="F21" s="641"/>
      <c r="G21" s="470" t="s">
        <v>257</v>
      </c>
      <c r="H21" s="471">
        <f>K21+M21+O21+Q21+S21+U21</f>
        <v>0</v>
      </c>
      <c r="I21" s="471">
        <f>L21+N21+P21+R21+T21+V21</f>
        <v>0</v>
      </c>
      <c r="J21" s="471">
        <f>H21-I21</f>
        <v>0</v>
      </c>
      <c r="K21" s="486"/>
      <c r="L21" s="483"/>
      <c r="M21" s="488"/>
      <c r="N21" s="489"/>
      <c r="O21" s="482"/>
      <c r="P21" s="483"/>
      <c r="Q21" s="484"/>
      <c r="R21" s="485"/>
      <c r="S21" s="482"/>
      <c r="T21" s="483"/>
      <c r="U21" s="484"/>
      <c r="V21" s="485"/>
      <c r="W21" s="482"/>
      <c r="X21" s="486"/>
      <c r="Y21" s="487"/>
      <c r="Z21" s="629"/>
    </row>
    <row r="22" spans="1:27" ht="19.5" customHeight="1" thickBot="1">
      <c r="A22" s="633"/>
      <c r="B22" s="636"/>
      <c r="C22" s="636"/>
      <c r="D22" s="636"/>
      <c r="E22" s="639"/>
      <c r="F22" s="642"/>
      <c r="G22" s="470" t="s">
        <v>256</v>
      </c>
      <c r="H22" s="471">
        <f>K22+M22+O22+Q22+S22+U22</f>
        <v>0</v>
      </c>
      <c r="I22" s="471">
        <f>L22+N22+P22+R22+T22+V22</f>
        <v>0</v>
      </c>
      <c r="J22" s="471">
        <f>H22-I22</f>
        <v>0</v>
      </c>
      <c r="K22" s="486"/>
      <c r="L22" s="483"/>
      <c r="M22" s="484"/>
      <c r="N22" s="485"/>
      <c r="O22" s="482"/>
      <c r="P22" s="483"/>
      <c r="Q22" s="484"/>
      <c r="R22" s="485"/>
      <c r="S22" s="482"/>
      <c r="T22" s="483"/>
      <c r="U22" s="484"/>
      <c r="V22" s="485"/>
      <c r="W22" s="482"/>
      <c r="X22" s="486"/>
      <c r="Y22" s="487"/>
      <c r="Z22" s="630"/>
    </row>
    <row r="23" spans="1:27" s="469" customFormat="1" ht="19.5" customHeight="1" thickTop="1">
      <c r="A23" s="632"/>
      <c r="B23" s="635"/>
      <c r="C23" s="635"/>
      <c r="D23" s="635"/>
      <c r="E23" s="638"/>
      <c r="F23" s="641"/>
      <c r="G23" s="448" t="s">
        <v>14</v>
      </c>
      <c r="H23" s="449">
        <f>SUM(H24:H25)</f>
        <v>0</v>
      </c>
      <c r="I23" s="449">
        <f>SUM(I24:I25)</f>
        <v>0</v>
      </c>
      <c r="J23" s="449">
        <f>SUM(J24:J25)</f>
        <v>0</v>
      </c>
      <c r="K23" s="449">
        <f t="shared" ref="K23:Y23" si="6">SUM(K24:K25)</f>
        <v>0</v>
      </c>
      <c r="L23" s="450">
        <f t="shared" si="6"/>
        <v>0</v>
      </c>
      <c r="M23" s="451">
        <f t="shared" si="6"/>
        <v>0</v>
      </c>
      <c r="N23" s="452">
        <f t="shared" si="6"/>
        <v>0</v>
      </c>
      <c r="O23" s="453">
        <f t="shared" si="6"/>
        <v>0</v>
      </c>
      <c r="P23" s="450">
        <f t="shared" si="6"/>
        <v>0</v>
      </c>
      <c r="Q23" s="451">
        <f t="shared" si="6"/>
        <v>0</v>
      </c>
      <c r="R23" s="452">
        <f t="shared" si="6"/>
        <v>0</v>
      </c>
      <c r="S23" s="453">
        <f t="shared" si="6"/>
        <v>0</v>
      </c>
      <c r="T23" s="450">
        <f t="shared" si="6"/>
        <v>0</v>
      </c>
      <c r="U23" s="451">
        <f t="shared" si="6"/>
        <v>0</v>
      </c>
      <c r="V23" s="452">
        <f t="shared" si="6"/>
        <v>0</v>
      </c>
      <c r="W23" s="453">
        <f t="shared" si="6"/>
        <v>0</v>
      </c>
      <c r="X23" s="449">
        <f t="shared" si="6"/>
        <v>0</v>
      </c>
      <c r="Y23" s="454">
        <f t="shared" si="6"/>
        <v>0</v>
      </c>
      <c r="Z23" s="629"/>
      <c r="AA23" s="468"/>
    </row>
    <row r="24" spans="1:27" ht="19.5" customHeight="1">
      <c r="A24" s="632"/>
      <c r="B24" s="635"/>
      <c r="C24" s="635"/>
      <c r="D24" s="635"/>
      <c r="E24" s="638"/>
      <c r="F24" s="641"/>
      <c r="G24" s="470" t="s">
        <v>255</v>
      </c>
      <c r="H24" s="471">
        <f>K24+M24+O24+Q24+S24+U24</f>
        <v>0</v>
      </c>
      <c r="I24" s="471">
        <f>L24+N24+P24+R24+T24+V24</f>
        <v>0</v>
      </c>
      <c r="J24" s="471">
        <f>H24-I24</f>
        <v>0</v>
      </c>
      <c r="K24" s="486"/>
      <c r="L24" s="483"/>
      <c r="M24" s="488"/>
      <c r="N24" s="489"/>
      <c r="O24" s="482"/>
      <c r="P24" s="483"/>
      <c r="Q24" s="484"/>
      <c r="R24" s="485"/>
      <c r="S24" s="482"/>
      <c r="T24" s="483"/>
      <c r="U24" s="484"/>
      <c r="V24" s="485"/>
      <c r="W24" s="482"/>
      <c r="X24" s="486"/>
      <c r="Y24" s="487"/>
      <c r="Z24" s="629"/>
    </row>
    <row r="25" spans="1:27" ht="19.5" customHeight="1" thickBot="1">
      <c r="A25" s="633"/>
      <c r="B25" s="636"/>
      <c r="C25" s="636"/>
      <c r="D25" s="636"/>
      <c r="E25" s="639"/>
      <c r="F25" s="642"/>
      <c r="G25" s="470" t="s">
        <v>256</v>
      </c>
      <c r="H25" s="471">
        <f>K25+M25+O25+Q25+S25+U25</f>
        <v>0</v>
      </c>
      <c r="I25" s="471">
        <f>L25+N25+P25+R25+T25+V25</f>
        <v>0</v>
      </c>
      <c r="J25" s="471">
        <f>H25-I25</f>
        <v>0</v>
      </c>
      <c r="K25" s="486"/>
      <c r="L25" s="483"/>
      <c r="M25" s="484"/>
      <c r="N25" s="485"/>
      <c r="O25" s="482"/>
      <c r="P25" s="483"/>
      <c r="Q25" s="484"/>
      <c r="R25" s="485"/>
      <c r="S25" s="482"/>
      <c r="T25" s="483"/>
      <c r="U25" s="484"/>
      <c r="V25" s="485"/>
      <c r="W25" s="482"/>
      <c r="X25" s="486"/>
      <c r="Y25" s="487"/>
      <c r="Z25" s="630"/>
    </row>
    <row r="26" spans="1:27" s="469" customFormat="1" ht="19.5" customHeight="1" thickTop="1">
      <c r="A26" s="631"/>
      <c r="B26" s="634"/>
      <c r="C26" s="634"/>
      <c r="D26" s="634"/>
      <c r="E26" s="637"/>
      <c r="F26" s="640"/>
      <c r="G26" s="472" t="s">
        <v>14</v>
      </c>
      <c r="H26" s="473">
        <f>SUM(H27:H28)</f>
        <v>0</v>
      </c>
      <c r="I26" s="473">
        <f>SUM(I27:I28)</f>
        <v>0</v>
      </c>
      <c r="J26" s="473">
        <f>SUM(J27:J28)</f>
        <v>0</v>
      </c>
      <c r="K26" s="449">
        <f t="shared" ref="K26:Y26" si="7">SUM(K27:K28)</f>
        <v>0</v>
      </c>
      <c r="L26" s="450">
        <f t="shared" si="7"/>
        <v>0</v>
      </c>
      <c r="M26" s="451">
        <f t="shared" si="7"/>
        <v>0</v>
      </c>
      <c r="N26" s="452">
        <f t="shared" si="7"/>
        <v>0</v>
      </c>
      <c r="O26" s="453">
        <f t="shared" si="7"/>
        <v>0</v>
      </c>
      <c r="P26" s="450">
        <f t="shared" si="7"/>
        <v>0</v>
      </c>
      <c r="Q26" s="451">
        <f t="shared" si="7"/>
        <v>0</v>
      </c>
      <c r="R26" s="452">
        <f t="shared" si="7"/>
        <v>0</v>
      </c>
      <c r="S26" s="453">
        <f t="shared" si="7"/>
        <v>0</v>
      </c>
      <c r="T26" s="450">
        <f t="shared" si="7"/>
        <v>0</v>
      </c>
      <c r="U26" s="451">
        <f t="shared" si="7"/>
        <v>0</v>
      </c>
      <c r="V26" s="452">
        <f t="shared" si="7"/>
        <v>0</v>
      </c>
      <c r="W26" s="453">
        <f t="shared" si="7"/>
        <v>0</v>
      </c>
      <c r="X26" s="449">
        <f t="shared" si="7"/>
        <v>0</v>
      </c>
      <c r="Y26" s="454">
        <f t="shared" si="7"/>
        <v>0</v>
      </c>
      <c r="Z26" s="629"/>
      <c r="AA26" s="468"/>
    </row>
    <row r="27" spans="1:27" ht="19.5" customHeight="1">
      <c r="A27" s="632"/>
      <c r="B27" s="635"/>
      <c r="C27" s="635"/>
      <c r="D27" s="635"/>
      <c r="E27" s="638"/>
      <c r="F27" s="641"/>
      <c r="G27" s="470" t="s">
        <v>257</v>
      </c>
      <c r="H27" s="471">
        <f>K27+M27+O27+Q27+S27+U27</f>
        <v>0</v>
      </c>
      <c r="I27" s="471">
        <f>L27+N27+P27+R27+T27+V27</f>
        <v>0</v>
      </c>
      <c r="J27" s="471">
        <f>H27-I27</f>
        <v>0</v>
      </c>
      <c r="K27" s="486"/>
      <c r="L27" s="483"/>
      <c r="M27" s="488"/>
      <c r="N27" s="489"/>
      <c r="O27" s="482"/>
      <c r="P27" s="483"/>
      <c r="Q27" s="484"/>
      <c r="R27" s="485"/>
      <c r="S27" s="482"/>
      <c r="T27" s="483"/>
      <c r="U27" s="484"/>
      <c r="V27" s="485"/>
      <c r="W27" s="482"/>
      <c r="X27" s="486"/>
      <c r="Y27" s="487"/>
      <c r="Z27" s="629"/>
    </row>
    <row r="28" spans="1:27" ht="19.5" customHeight="1" thickBot="1">
      <c r="A28" s="633"/>
      <c r="B28" s="636"/>
      <c r="C28" s="636"/>
      <c r="D28" s="636"/>
      <c r="E28" s="639"/>
      <c r="F28" s="642"/>
      <c r="G28" s="470" t="s">
        <v>256</v>
      </c>
      <c r="H28" s="471">
        <f>K28+M28+O28+Q28+S28+U28</f>
        <v>0</v>
      </c>
      <c r="I28" s="471">
        <f>L28+N28+P28+R28+T28+V28</f>
        <v>0</v>
      </c>
      <c r="J28" s="471">
        <f>H28-I28</f>
        <v>0</v>
      </c>
      <c r="K28" s="486"/>
      <c r="L28" s="483"/>
      <c r="M28" s="484"/>
      <c r="N28" s="485"/>
      <c r="O28" s="482"/>
      <c r="P28" s="483"/>
      <c r="Q28" s="484"/>
      <c r="R28" s="485"/>
      <c r="S28" s="482"/>
      <c r="T28" s="483"/>
      <c r="U28" s="484"/>
      <c r="V28" s="485"/>
      <c r="W28" s="482"/>
      <c r="X28" s="486"/>
      <c r="Y28" s="487"/>
      <c r="Z28" s="630"/>
    </row>
    <row r="29" spans="1:27" s="469" customFormat="1" ht="19.5" customHeight="1" thickTop="1">
      <c r="A29" s="632"/>
      <c r="B29" s="635"/>
      <c r="C29" s="635"/>
      <c r="D29" s="635"/>
      <c r="E29" s="638"/>
      <c r="F29" s="641"/>
      <c r="G29" s="448" t="s">
        <v>14</v>
      </c>
      <c r="H29" s="449">
        <f>SUM(H30:H31)</f>
        <v>0</v>
      </c>
      <c r="I29" s="449">
        <f>SUM(I30:I31)</f>
        <v>0</v>
      </c>
      <c r="J29" s="449">
        <f>SUM(J30:J31)</f>
        <v>0</v>
      </c>
      <c r="K29" s="449">
        <f t="shared" ref="K29:Y29" si="8">SUM(K30:K31)</f>
        <v>0</v>
      </c>
      <c r="L29" s="450">
        <f t="shared" si="8"/>
        <v>0</v>
      </c>
      <c r="M29" s="451">
        <f t="shared" si="8"/>
        <v>0</v>
      </c>
      <c r="N29" s="452">
        <f t="shared" si="8"/>
        <v>0</v>
      </c>
      <c r="O29" s="453">
        <f t="shared" si="8"/>
        <v>0</v>
      </c>
      <c r="P29" s="450">
        <f t="shared" si="8"/>
        <v>0</v>
      </c>
      <c r="Q29" s="451">
        <f t="shared" si="8"/>
        <v>0</v>
      </c>
      <c r="R29" s="452">
        <f t="shared" si="8"/>
        <v>0</v>
      </c>
      <c r="S29" s="453">
        <f t="shared" si="8"/>
        <v>0</v>
      </c>
      <c r="T29" s="450">
        <f t="shared" si="8"/>
        <v>0</v>
      </c>
      <c r="U29" s="451">
        <f t="shared" si="8"/>
        <v>0</v>
      </c>
      <c r="V29" s="452">
        <f t="shared" si="8"/>
        <v>0</v>
      </c>
      <c r="W29" s="453">
        <f t="shared" si="8"/>
        <v>0</v>
      </c>
      <c r="X29" s="449">
        <f t="shared" si="8"/>
        <v>0</v>
      </c>
      <c r="Y29" s="454">
        <f t="shared" si="8"/>
        <v>0</v>
      </c>
      <c r="Z29" s="629"/>
      <c r="AA29" s="468"/>
    </row>
    <row r="30" spans="1:27" ht="19.5" customHeight="1">
      <c r="A30" s="632"/>
      <c r="B30" s="635"/>
      <c r="C30" s="635"/>
      <c r="D30" s="635"/>
      <c r="E30" s="638"/>
      <c r="F30" s="641"/>
      <c r="G30" s="470" t="s">
        <v>255</v>
      </c>
      <c r="H30" s="471">
        <f>K30+M30+O30+Q30+S30+U30</f>
        <v>0</v>
      </c>
      <c r="I30" s="471">
        <f>L30+N30+P30+R30+T30+V30</f>
        <v>0</v>
      </c>
      <c r="J30" s="471">
        <f>H30-I30</f>
        <v>0</v>
      </c>
      <c r="K30" s="486"/>
      <c r="L30" s="483"/>
      <c r="M30" s="488"/>
      <c r="N30" s="489"/>
      <c r="O30" s="482"/>
      <c r="P30" s="483"/>
      <c r="Q30" s="484"/>
      <c r="R30" s="485"/>
      <c r="S30" s="482"/>
      <c r="T30" s="483"/>
      <c r="U30" s="484"/>
      <c r="V30" s="485"/>
      <c r="W30" s="482"/>
      <c r="X30" s="486"/>
      <c r="Y30" s="487"/>
      <c r="Z30" s="629"/>
    </row>
    <row r="31" spans="1:27" ht="19.5" customHeight="1" thickBot="1">
      <c r="A31" s="633"/>
      <c r="B31" s="636"/>
      <c r="C31" s="636"/>
      <c r="D31" s="636"/>
      <c r="E31" s="639"/>
      <c r="F31" s="642"/>
      <c r="G31" s="470" t="s">
        <v>256</v>
      </c>
      <c r="H31" s="471">
        <f>K31+M31+O31+Q31+S31+U31</f>
        <v>0</v>
      </c>
      <c r="I31" s="471">
        <f>L31+N31+P31+R31+T31+V31</f>
        <v>0</v>
      </c>
      <c r="J31" s="471">
        <f>H31-I31</f>
        <v>0</v>
      </c>
      <c r="K31" s="486"/>
      <c r="L31" s="483"/>
      <c r="M31" s="484"/>
      <c r="N31" s="485"/>
      <c r="O31" s="482"/>
      <c r="P31" s="483"/>
      <c r="Q31" s="484"/>
      <c r="R31" s="485"/>
      <c r="S31" s="482"/>
      <c r="T31" s="483"/>
      <c r="U31" s="484"/>
      <c r="V31" s="485"/>
      <c r="W31" s="482"/>
      <c r="X31" s="486"/>
      <c r="Y31" s="487"/>
      <c r="Z31" s="630"/>
    </row>
    <row r="32" spans="1:27" s="469" customFormat="1" ht="19.5" customHeight="1" thickTop="1">
      <c r="A32" s="631"/>
      <c r="B32" s="634"/>
      <c r="C32" s="634"/>
      <c r="D32" s="634"/>
      <c r="E32" s="637"/>
      <c r="F32" s="640"/>
      <c r="G32" s="472" t="s">
        <v>14</v>
      </c>
      <c r="H32" s="473">
        <f>SUM(H33:H34)</f>
        <v>0</v>
      </c>
      <c r="I32" s="473">
        <f>SUM(I33:I34)</f>
        <v>0</v>
      </c>
      <c r="J32" s="473">
        <f>SUM(J33:J34)</f>
        <v>0</v>
      </c>
      <c r="K32" s="449">
        <f t="shared" ref="K32:Y32" si="9">SUM(K33:K34)</f>
        <v>0</v>
      </c>
      <c r="L32" s="450">
        <f t="shared" si="9"/>
        <v>0</v>
      </c>
      <c r="M32" s="451">
        <f t="shared" si="9"/>
        <v>0</v>
      </c>
      <c r="N32" s="452">
        <f t="shared" si="9"/>
        <v>0</v>
      </c>
      <c r="O32" s="453">
        <f t="shared" si="9"/>
        <v>0</v>
      </c>
      <c r="P32" s="450">
        <f t="shared" si="9"/>
        <v>0</v>
      </c>
      <c r="Q32" s="451">
        <f t="shared" si="9"/>
        <v>0</v>
      </c>
      <c r="R32" s="452">
        <f t="shared" si="9"/>
        <v>0</v>
      </c>
      <c r="S32" s="453">
        <f t="shared" si="9"/>
        <v>0</v>
      </c>
      <c r="T32" s="450">
        <f t="shared" si="9"/>
        <v>0</v>
      </c>
      <c r="U32" s="451">
        <f t="shared" si="9"/>
        <v>0</v>
      </c>
      <c r="V32" s="452">
        <f t="shared" si="9"/>
        <v>0</v>
      </c>
      <c r="W32" s="453">
        <f t="shared" si="9"/>
        <v>0</v>
      </c>
      <c r="X32" s="449">
        <f t="shared" si="9"/>
        <v>0</v>
      </c>
      <c r="Y32" s="454">
        <f t="shared" si="9"/>
        <v>0</v>
      </c>
      <c r="Z32" s="629"/>
      <c r="AA32" s="468"/>
    </row>
    <row r="33" spans="1:26" ht="19.5" customHeight="1">
      <c r="A33" s="632"/>
      <c r="B33" s="635"/>
      <c r="C33" s="635"/>
      <c r="D33" s="635"/>
      <c r="E33" s="638"/>
      <c r="F33" s="641"/>
      <c r="G33" s="470" t="s">
        <v>257</v>
      </c>
      <c r="H33" s="471">
        <f>K33+M33+O33+Q33+S33+U33</f>
        <v>0</v>
      </c>
      <c r="I33" s="471">
        <f>L33+N33+P33+R33+T33+V33</f>
        <v>0</v>
      </c>
      <c r="J33" s="471">
        <f>H33-I33</f>
        <v>0</v>
      </c>
      <c r="K33" s="486"/>
      <c r="L33" s="483"/>
      <c r="M33" s="488"/>
      <c r="N33" s="489"/>
      <c r="O33" s="482"/>
      <c r="P33" s="483"/>
      <c r="Q33" s="484"/>
      <c r="R33" s="485"/>
      <c r="S33" s="482"/>
      <c r="T33" s="483"/>
      <c r="U33" s="484"/>
      <c r="V33" s="485"/>
      <c r="W33" s="482"/>
      <c r="X33" s="486"/>
      <c r="Y33" s="487"/>
      <c r="Z33" s="629"/>
    </row>
    <row r="34" spans="1:26" ht="19.5" customHeight="1">
      <c r="A34" s="633"/>
      <c r="B34" s="636"/>
      <c r="C34" s="636"/>
      <c r="D34" s="636"/>
      <c r="E34" s="639"/>
      <c r="F34" s="642"/>
      <c r="G34" s="470" t="s">
        <v>256</v>
      </c>
      <c r="H34" s="471">
        <f>K34+M34+O34+Q34+S34+U34</f>
        <v>0</v>
      </c>
      <c r="I34" s="471">
        <f>L34+N34+P34+R34+T34+V34</f>
        <v>0</v>
      </c>
      <c r="J34" s="471">
        <f>H34-I34</f>
        <v>0</v>
      </c>
      <c r="K34" s="486"/>
      <c r="L34" s="483"/>
      <c r="M34" s="484"/>
      <c r="N34" s="485"/>
      <c r="O34" s="482"/>
      <c r="P34" s="483"/>
      <c r="Q34" s="484"/>
      <c r="R34" s="485"/>
      <c r="S34" s="482"/>
      <c r="T34" s="483"/>
      <c r="U34" s="484"/>
      <c r="V34" s="485"/>
      <c r="W34" s="482"/>
      <c r="X34" s="486"/>
      <c r="Y34" s="487"/>
      <c r="Z34" s="630"/>
    </row>
    <row r="35" spans="1:26" ht="15.75">
      <c r="Y35" s="119"/>
    </row>
    <row r="36" spans="1:26" ht="15.75">
      <c r="A36" s="495" t="s">
        <v>279</v>
      </c>
      <c r="Y36" s="119"/>
    </row>
    <row r="37" spans="1:26" ht="15.75">
      <c r="A37" s="495" t="s">
        <v>280</v>
      </c>
      <c r="Y37" s="119"/>
    </row>
    <row r="38" spans="1:26" ht="15.75">
      <c r="A38" s="495" t="s">
        <v>281</v>
      </c>
      <c r="Y38" s="119"/>
    </row>
    <row r="39" spans="1:26" ht="15.75">
      <c r="A39" s="495" t="s">
        <v>283</v>
      </c>
      <c r="Y39" s="119"/>
    </row>
    <row r="40" spans="1:26" ht="15.75">
      <c r="A40" s="495" t="s">
        <v>284</v>
      </c>
      <c r="Y40" s="119"/>
    </row>
    <row r="41" spans="1:26" ht="15.75">
      <c r="Y41" s="119"/>
    </row>
    <row r="42" spans="1:26" ht="15.75">
      <c r="Y42" s="119"/>
    </row>
    <row r="43" spans="1:26" ht="15.75">
      <c r="Y43" s="119"/>
    </row>
    <row r="44" spans="1:26" ht="15.75">
      <c r="Y44" s="119"/>
    </row>
    <row r="45" spans="1:26" ht="15.75">
      <c r="Y45" s="119"/>
    </row>
    <row r="46" spans="1:26" ht="15.75">
      <c r="Y46" s="119"/>
    </row>
    <row r="47" spans="1:26" ht="15.75">
      <c r="Y47" s="119"/>
    </row>
    <row r="48" spans="1:26" ht="15.75">
      <c r="Y48" s="119"/>
    </row>
    <row r="49" spans="25:25" ht="15.75">
      <c r="Y49" s="119"/>
    </row>
    <row r="50" spans="25:25" ht="15.75">
      <c r="Y50" s="119"/>
    </row>
    <row r="51" spans="25:25" ht="15.75">
      <c r="Y51" s="119"/>
    </row>
    <row r="52" spans="25:25" ht="15.75">
      <c r="Y52" s="119"/>
    </row>
    <row r="53" spans="25:25" ht="15.75">
      <c r="Y53" s="119"/>
    </row>
    <row r="54" spans="25:25" ht="15.75">
      <c r="Y54" s="119"/>
    </row>
    <row r="55" spans="25:25" ht="15.75">
      <c r="Y55" s="119"/>
    </row>
    <row r="56" spans="25:25" ht="15.75">
      <c r="Y56" s="119"/>
    </row>
    <row r="57" spans="25:25" ht="15.75">
      <c r="Y57" s="119"/>
    </row>
    <row r="58" spans="25:25" ht="15.75">
      <c r="Y58" s="119"/>
    </row>
    <row r="59" spans="25:25" ht="15.75">
      <c r="Y59" s="119"/>
    </row>
    <row r="60" spans="25:25" ht="15.75">
      <c r="Y60" s="119"/>
    </row>
    <row r="61" spans="25:25" ht="15.75">
      <c r="Y61" s="119"/>
    </row>
    <row r="62" spans="25:25" ht="15.75">
      <c r="Y62" s="119"/>
    </row>
    <row r="63" spans="25:25" ht="15.75">
      <c r="Y63" s="119"/>
    </row>
    <row r="64" spans="25:25" ht="15.75">
      <c r="Y64" s="119"/>
    </row>
    <row r="65" spans="25:25" ht="15.75">
      <c r="Y65" s="119"/>
    </row>
    <row r="66" spans="25:25" ht="15.75">
      <c r="Y66" s="119"/>
    </row>
    <row r="67" spans="25:25" ht="15.75">
      <c r="Y67" s="119"/>
    </row>
    <row r="68" spans="25:25" ht="15.75">
      <c r="Y68" s="119"/>
    </row>
    <row r="69" spans="25:25" ht="15.75">
      <c r="Y69" s="119"/>
    </row>
    <row r="70" spans="25:25" ht="15.75">
      <c r="Y70" s="119"/>
    </row>
    <row r="71" spans="25:25" ht="15.75">
      <c r="Y71" s="119"/>
    </row>
    <row r="72" spans="25:25" ht="15.75">
      <c r="Y72" s="119"/>
    </row>
    <row r="73" spans="25:25" ht="15.75">
      <c r="Y73" s="119"/>
    </row>
  </sheetData>
  <mergeCells count="80">
    <mergeCell ref="A1:D1"/>
    <mergeCell ref="A3:P3"/>
    <mergeCell ref="M2:O2"/>
    <mergeCell ref="A4:A6"/>
    <mergeCell ref="B4:B6"/>
    <mergeCell ref="C4:C6"/>
    <mergeCell ref="D4:D6"/>
    <mergeCell ref="E4:F5"/>
    <mergeCell ref="G4:G6"/>
    <mergeCell ref="W5:X5"/>
    <mergeCell ref="H7:J7"/>
    <mergeCell ref="K7:X7"/>
    <mergeCell ref="A8:F10"/>
    <mergeCell ref="Z8:Z10"/>
    <mergeCell ref="H4:J5"/>
    <mergeCell ref="K4:X4"/>
    <mergeCell ref="Y4:Y6"/>
    <mergeCell ref="Z4:Z6"/>
    <mergeCell ref="K5:L5"/>
    <mergeCell ref="M5:N5"/>
    <mergeCell ref="O5:P5"/>
    <mergeCell ref="Q5:R5"/>
    <mergeCell ref="S5:T5"/>
    <mergeCell ref="U5:V5"/>
    <mergeCell ref="F11:F13"/>
    <mergeCell ref="Z11:Z13"/>
    <mergeCell ref="A14:A16"/>
    <mergeCell ref="B14:B16"/>
    <mergeCell ref="C14:C16"/>
    <mergeCell ref="D14:D16"/>
    <mergeCell ref="E14:E16"/>
    <mergeCell ref="F14:F16"/>
    <mergeCell ref="Z14:Z16"/>
    <mergeCell ref="A11:A13"/>
    <mergeCell ref="B11:B13"/>
    <mergeCell ref="C11:C13"/>
    <mergeCell ref="D11:D13"/>
    <mergeCell ref="E11:E13"/>
    <mergeCell ref="Z17:Z19"/>
    <mergeCell ref="A20:A22"/>
    <mergeCell ref="B20:B22"/>
    <mergeCell ref="C20:C22"/>
    <mergeCell ref="D20:D22"/>
    <mergeCell ref="E20:E22"/>
    <mergeCell ref="F20:F22"/>
    <mergeCell ref="Z20:Z22"/>
    <mergeCell ref="A17:A19"/>
    <mergeCell ref="B17:B19"/>
    <mergeCell ref="C17:C19"/>
    <mergeCell ref="D17:D19"/>
    <mergeCell ref="E17:E19"/>
    <mergeCell ref="F17:F19"/>
    <mergeCell ref="F26:F28"/>
    <mergeCell ref="Z26:Z28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Z23:Z25"/>
    <mergeCell ref="Z29:Z31"/>
    <mergeCell ref="A32:A34"/>
    <mergeCell ref="B32:B34"/>
    <mergeCell ref="C32:C34"/>
    <mergeCell ref="D32:D34"/>
    <mergeCell ref="E32:E34"/>
    <mergeCell ref="F32:F34"/>
    <mergeCell ref="Z32:Z34"/>
    <mergeCell ref="A29:A31"/>
    <mergeCell ref="B29:B31"/>
    <mergeCell ref="C29:C31"/>
    <mergeCell ref="D29:D31"/>
    <mergeCell ref="E29:E31"/>
    <mergeCell ref="F29:F31"/>
  </mergeCells>
  <pageMargins left="0.51181102362204722" right="0.51181102362204722" top="0.78740157480314965" bottom="0.78740157480314965" header="0.31496062992125984" footer="0.31496062992125984"/>
  <pageSetup paperSize="8"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5"/>
  <sheetViews>
    <sheetView showGridLines="0" workbookViewId="0">
      <selection activeCell="Q12" sqref="Q12"/>
    </sheetView>
  </sheetViews>
  <sheetFormatPr defaultColWidth="9.140625" defaultRowHeight="11.25"/>
  <cols>
    <col min="1" max="1" width="1.42578125" style="204" customWidth="1"/>
    <col min="2" max="2" width="13.85546875" style="203" customWidth="1"/>
    <col min="3" max="3" width="13.85546875" style="204" customWidth="1"/>
    <col min="4" max="4" width="13" style="204" customWidth="1"/>
    <col min="5" max="5" width="19.42578125" style="204" customWidth="1"/>
    <col min="6" max="6" width="9.28515625" style="204" customWidth="1"/>
    <col min="7" max="7" width="9.140625" style="204" customWidth="1"/>
    <col min="8" max="8" width="11" style="204" customWidth="1"/>
    <col min="9" max="9" width="9.5703125" style="204" customWidth="1"/>
    <col min="10" max="10" width="9.85546875" style="204" customWidth="1"/>
    <col min="11" max="11" width="10.42578125" style="204" customWidth="1"/>
    <col min="12" max="12" width="10" style="204" customWidth="1"/>
    <col min="13" max="13" width="10.28515625" style="204" customWidth="1"/>
    <col min="14" max="16" width="10.42578125" style="204" customWidth="1"/>
    <col min="17" max="17" width="9.5703125" style="204" customWidth="1"/>
    <col min="18" max="18" width="19.85546875" style="204" customWidth="1"/>
    <col min="19" max="19" width="18.7109375" style="204" customWidth="1"/>
    <col min="20" max="20" width="9.140625" style="203"/>
    <col min="21" max="16384" width="9.140625" style="204"/>
  </cols>
  <sheetData>
    <row r="1" spans="2:20" s="490" customFormat="1" ht="18.75">
      <c r="B1" s="673" t="s">
        <v>277</v>
      </c>
      <c r="C1" s="673"/>
      <c r="D1" s="673"/>
      <c r="E1" s="673"/>
      <c r="K1" s="491"/>
      <c r="L1" s="492"/>
      <c r="M1" s="492"/>
      <c r="N1" s="493"/>
      <c r="O1" s="493"/>
      <c r="P1" s="493"/>
      <c r="Q1" s="491"/>
      <c r="T1" s="494"/>
    </row>
    <row r="2" spans="2:20">
      <c r="K2" s="145"/>
      <c r="L2" s="143"/>
      <c r="M2" s="143"/>
      <c r="N2" s="671"/>
      <c r="O2" s="671"/>
      <c r="P2" s="671"/>
      <c r="Q2" s="145"/>
    </row>
    <row r="3" spans="2:20" ht="21">
      <c r="B3" s="674" t="s">
        <v>278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</row>
    <row r="4" spans="2:20" s="439" customFormat="1" ht="15" customHeight="1">
      <c r="B4" s="643" t="s">
        <v>232</v>
      </c>
      <c r="C4" s="666" t="s">
        <v>233</v>
      </c>
      <c r="D4" s="666" t="s">
        <v>234</v>
      </c>
      <c r="E4" s="644" t="s">
        <v>24</v>
      </c>
      <c r="F4" s="659" t="s">
        <v>119</v>
      </c>
      <c r="G4" s="661"/>
      <c r="H4" s="666" t="s">
        <v>235</v>
      </c>
      <c r="I4" s="659" t="s">
        <v>236</v>
      </c>
      <c r="J4" s="660"/>
      <c r="K4" s="661"/>
      <c r="L4" s="665" t="s">
        <v>237</v>
      </c>
      <c r="M4" s="594"/>
      <c r="N4" s="594"/>
      <c r="O4" s="594"/>
      <c r="P4" s="594"/>
      <c r="Q4" s="594"/>
      <c r="R4" s="666" t="s">
        <v>238</v>
      </c>
      <c r="S4" s="659" t="s">
        <v>239</v>
      </c>
      <c r="T4" s="438"/>
    </row>
    <row r="5" spans="2:20" s="439" customFormat="1" ht="18.75" customHeight="1">
      <c r="B5" s="643"/>
      <c r="C5" s="667"/>
      <c r="D5" s="667"/>
      <c r="E5" s="644"/>
      <c r="F5" s="662"/>
      <c r="G5" s="664"/>
      <c r="H5" s="667"/>
      <c r="I5" s="662"/>
      <c r="J5" s="663"/>
      <c r="K5" s="664"/>
      <c r="L5" s="644" t="s">
        <v>285</v>
      </c>
      <c r="M5" s="665"/>
      <c r="N5" s="669" t="s">
        <v>286</v>
      </c>
      <c r="O5" s="670"/>
      <c r="P5" s="643" t="s">
        <v>287</v>
      </c>
      <c r="Q5" s="665"/>
      <c r="R5" s="667"/>
      <c r="S5" s="668"/>
      <c r="T5" s="438"/>
    </row>
    <row r="6" spans="2:20" s="439" customFormat="1" ht="24" customHeight="1" thickBot="1">
      <c r="B6" s="661"/>
      <c r="C6" s="667"/>
      <c r="D6" s="672"/>
      <c r="E6" s="666"/>
      <c r="F6" s="476" t="s">
        <v>180</v>
      </c>
      <c r="G6" s="476" t="s">
        <v>82</v>
      </c>
      <c r="H6" s="667"/>
      <c r="I6" s="477" t="s">
        <v>240</v>
      </c>
      <c r="J6" s="477" t="s">
        <v>241</v>
      </c>
      <c r="K6" s="477" t="s">
        <v>242</v>
      </c>
      <c r="L6" s="476" t="s">
        <v>243</v>
      </c>
      <c r="M6" s="474" t="s">
        <v>244</v>
      </c>
      <c r="N6" s="443" t="s">
        <v>243</v>
      </c>
      <c r="O6" s="444" t="s">
        <v>244</v>
      </c>
      <c r="P6" s="475" t="s">
        <v>243</v>
      </c>
      <c r="Q6" s="474" t="s">
        <v>244</v>
      </c>
      <c r="R6" s="667"/>
      <c r="S6" s="668"/>
      <c r="T6" s="438"/>
    </row>
    <row r="7" spans="2:20" s="447" customFormat="1" ht="135.75" customHeight="1" thickTop="1" thickBot="1">
      <c r="B7" s="496" t="s">
        <v>245</v>
      </c>
      <c r="C7" s="497" t="s">
        <v>246</v>
      </c>
      <c r="D7" s="497" t="s">
        <v>247</v>
      </c>
      <c r="E7" s="497" t="s">
        <v>248</v>
      </c>
      <c r="F7" s="497" t="s">
        <v>249</v>
      </c>
      <c r="G7" s="497" t="s">
        <v>250</v>
      </c>
      <c r="H7" s="497" t="s">
        <v>251</v>
      </c>
      <c r="I7" s="645" t="s">
        <v>252</v>
      </c>
      <c r="J7" s="646"/>
      <c r="K7" s="647"/>
      <c r="L7" s="648" t="s">
        <v>282</v>
      </c>
      <c r="M7" s="649"/>
      <c r="N7" s="649"/>
      <c r="O7" s="649"/>
      <c r="P7" s="649"/>
      <c r="Q7" s="649"/>
      <c r="R7" s="497" t="s">
        <v>253</v>
      </c>
      <c r="S7" s="498" t="s">
        <v>254</v>
      </c>
      <c r="T7" s="446"/>
    </row>
    <row r="8" spans="2:20" s="456" customFormat="1" ht="16.5" thickTop="1">
      <c r="B8" s="651" t="s">
        <v>64</v>
      </c>
      <c r="C8" s="651"/>
      <c r="D8" s="651"/>
      <c r="E8" s="651"/>
      <c r="F8" s="651"/>
      <c r="G8" s="652"/>
      <c r="H8" s="448" t="s">
        <v>14</v>
      </c>
      <c r="I8" s="449">
        <f>SUM(I9:I10)</f>
        <v>0</v>
      </c>
      <c r="J8" s="449">
        <f>SUM(J9:J10)</f>
        <v>0</v>
      </c>
      <c r="K8" s="449">
        <f>SUM(K9:K10)</f>
        <v>0</v>
      </c>
      <c r="L8" s="449">
        <f t="shared" ref="L8:R8" si="0">SUM(L9:L10)</f>
        <v>0</v>
      </c>
      <c r="M8" s="450">
        <f t="shared" si="0"/>
        <v>0</v>
      </c>
      <c r="N8" s="451">
        <f t="shared" si="0"/>
        <v>0</v>
      </c>
      <c r="O8" s="452">
        <f t="shared" si="0"/>
        <v>0</v>
      </c>
      <c r="P8" s="453">
        <f t="shared" si="0"/>
        <v>0</v>
      </c>
      <c r="Q8" s="450">
        <f t="shared" si="0"/>
        <v>0</v>
      </c>
      <c r="R8" s="454">
        <f t="shared" si="0"/>
        <v>0</v>
      </c>
      <c r="S8" s="657"/>
      <c r="T8" s="455"/>
    </row>
    <row r="9" spans="2:20" s="467" customFormat="1" ht="15.75">
      <c r="B9" s="653"/>
      <c r="C9" s="653"/>
      <c r="D9" s="653"/>
      <c r="E9" s="653"/>
      <c r="F9" s="653"/>
      <c r="G9" s="654"/>
      <c r="H9" s="457" t="s">
        <v>255</v>
      </c>
      <c r="I9" s="458">
        <f>I12+I15</f>
        <v>0</v>
      </c>
      <c r="J9" s="458">
        <f t="shared" ref="J9:R9" si="1">J12+J15</f>
        <v>0</v>
      </c>
      <c r="K9" s="458">
        <f t="shared" si="1"/>
        <v>0</v>
      </c>
      <c r="L9" s="458">
        <f t="shared" si="1"/>
        <v>0</v>
      </c>
      <c r="M9" s="459">
        <f t="shared" si="1"/>
        <v>0</v>
      </c>
      <c r="N9" s="460">
        <f t="shared" si="1"/>
        <v>0</v>
      </c>
      <c r="O9" s="461">
        <f t="shared" si="1"/>
        <v>0</v>
      </c>
      <c r="P9" s="462">
        <f t="shared" si="1"/>
        <v>0</v>
      </c>
      <c r="Q9" s="459">
        <f t="shared" si="1"/>
        <v>0</v>
      </c>
      <c r="R9" s="465">
        <f t="shared" si="1"/>
        <v>0</v>
      </c>
      <c r="S9" s="657"/>
      <c r="T9" s="466"/>
    </row>
    <row r="10" spans="2:20" s="467" customFormat="1" ht="16.5" thickBot="1">
      <c r="B10" s="655"/>
      <c r="C10" s="655"/>
      <c r="D10" s="655"/>
      <c r="E10" s="655"/>
      <c r="F10" s="655"/>
      <c r="G10" s="656"/>
      <c r="H10" s="457" t="s">
        <v>256</v>
      </c>
      <c r="I10" s="458">
        <f>I13+I16</f>
        <v>0</v>
      </c>
      <c r="J10" s="458">
        <f t="shared" ref="J10:R10" si="2">J13+J16</f>
        <v>0</v>
      </c>
      <c r="K10" s="458">
        <f t="shared" si="2"/>
        <v>0</v>
      </c>
      <c r="L10" s="458">
        <f t="shared" si="2"/>
        <v>0</v>
      </c>
      <c r="M10" s="459">
        <f t="shared" si="2"/>
        <v>0</v>
      </c>
      <c r="N10" s="463">
        <f t="shared" si="2"/>
        <v>0</v>
      </c>
      <c r="O10" s="464">
        <f t="shared" si="2"/>
        <v>0</v>
      </c>
      <c r="P10" s="462">
        <f t="shared" si="2"/>
        <v>0</v>
      </c>
      <c r="Q10" s="459">
        <f t="shared" si="2"/>
        <v>0</v>
      </c>
      <c r="R10" s="465">
        <f t="shared" si="2"/>
        <v>0</v>
      </c>
      <c r="S10" s="658"/>
      <c r="T10" s="466"/>
    </row>
    <row r="11" spans="2:20" s="469" customFormat="1" ht="16.5" thickTop="1">
      <c r="B11" s="632"/>
      <c r="C11" s="635"/>
      <c r="D11" s="635"/>
      <c r="E11" s="635"/>
      <c r="F11" s="638"/>
      <c r="G11" s="641"/>
      <c r="H11" s="448" t="s">
        <v>14</v>
      </c>
      <c r="I11" s="449">
        <f>SUM(I12:I13)</f>
        <v>0</v>
      </c>
      <c r="J11" s="449">
        <f>SUM(J12:J13)</f>
        <v>0</v>
      </c>
      <c r="K11" s="449">
        <f>SUM(K12:K13)</f>
        <v>0</v>
      </c>
      <c r="L11" s="449">
        <f t="shared" ref="L11:R11" si="3">SUM(L12:L13)</f>
        <v>0</v>
      </c>
      <c r="M11" s="450">
        <f t="shared" si="3"/>
        <v>0</v>
      </c>
      <c r="N11" s="451">
        <f t="shared" si="3"/>
        <v>0</v>
      </c>
      <c r="O11" s="452">
        <f t="shared" si="3"/>
        <v>0</v>
      </c>
      <c r="P11" s="453">
        <f t="shared" si="3"/>
        <v>0</v>
      </c>
      <c r="Q11" s="450">
        <f t="shared" si="3"/>
        <v>0</v>
      </c>
      <c r="R11" s="454">
        <f t="shared" si="3"/>
        <v>0</v>
      </c>
      <c r="S11" s="629"/>
      <c r="T11" s="468"/>
    </row>
    <row r="12" spans="2:20" ht="15.75">
      <c r="B12" s="632"/>
      <c r="C12" s="635"/>
      <c r="D12" s="635"/>
      <c r="E12" s="635"/>
      <c r="F12" s="638"/>
      <c r="G12" s="641"/>
      <c r="H12" s="470" t="s">
        <v>255</v>
      </c>
      <c r="I12" s="471">
        <f>L12+N12+P12</f>
        <v>0</v>
      </c>
      <c r="J12" s="471">
        <f>M12+O12+Q12</f>
        <v>0</v>
      </c>
      <c r="K12" s="471">
        <f>I12-J12</f>
        <v>0</v>
      </c>
      <c r="L12" s="486"/>
      <c r="M12" s="483"/>
      <c r="N12" s="488"/>
      <c r="O12" s="489"/>
      <c r="P12" s="482"/>
      <c r="Q12" s="483"/>
      <c r="R12" s="487"/>
      <c r="S12" s="629"/>
    </row>
    <row r="13" spans="2:20" ht="16.5" thickBot="1">
      <c r="B13" s="633"/>
      <c r="C13" s="636"/>
      <c r="D13" s="636"/>
      <c r="E13" s="636"/>
      <c r="F13" s="639"/>
      <c r="G13" s="642"/>
      <c r="H13" s="470" t="s">
        <v>256</v>
      </c>
      <c r="I13" s="471">
        <f>L13+N13+P13</f>
        <v>0</v>
      </c>
      <c r="J13" s="471">
        <f>M13+O13+Q13</f>
        <v>0</v>
      </c>
      <c r="K13" s="471">
        <f>I13-J13</f>
        <v>0</v>
      </c>
      <c r="L13" s="486"/>
      <c r="M13" s="483"/>
      <c r="N13" s="484"/>
      <c r="O13" s="485"/>
      <c r="P13" s="482"/>
      <c r="Q13" s="483"/>
      <c r="R13" s="487"/>
      <c r="S13" s="630"/>
    </row>
    <row r="14" spans="2:20" s="469" customFormat="1" ht="16.5" thickTop="1">
      <c r="B14" s="631"/>
      <c r="C14" s="634"/>
      <c r="D14" s="634"/>
      <c r="E14" s="634"/>
      <c r="F14" s="637"/>
      <c r="G14" s="640"/>
      <c r="H14" s="472" t="s">
        <v>14</v>
      </c>
      <c r="I14" s="473">
        <f>SUM(I15:I16)</f>
        <v>0</v>
      </c>
      <c r="J14" s="473">
        <f>SUM(J15:J16)</f>
        <v>0</v>
      </c>
      <c r="K14" s="473">
        <f>SUM(K15:K16)</f>
        <v>0</v>
      </c>
      <c r="L14" s="449">
        <f t="shared" ref="L14:R14" si="4">SUM(L15:L16)</f>
        <v>0</v>
      </c>
      <c r="M14" s="450">
        <f t="shared" si="4"/>
        <v>0</v>
      </c>
      <c r="N14" s="451">
        <f t="shared" si="4"/>
        <v>0</v>
      </c>
      <c r="O14" s="452">
        <f t="shared" si="4"/>
        <v>0</v>
      </c>
      <c r="P14" s="453">
        <f t="shared" si="4"/>
        <v>0</v>
      </c>
      <c r="Q14" s="450">
        <f t="shared" si="4"/>
        <v>0</v>
      </c>
      <c r="R14" s="454">
        <f t="shared" si="4"/>
        <v>0</v>
      </c>
      <c r="S14" s="629"/>
      <c r="T14" s="468"/>
    </row>
    <row r="15" spans="2:20" ht="15.75">
      <c r="B15" s="632"/>
      <c r="C15" s="635"/>
      <c r="D15" s="635"/>
      <c r="E15" s="635"/>
      <c r="F15" s="638"/>
      <c r="G15" s="641"/>
      <c r="H15" s="470" t="s">
        <v>257</v>
      </c>
      <c r="I15" s="471">
        <f>L15+N15+P15</f>
        <v>0</v>
      </c>
      <c r="J15" s="471">
        <f>M15+O15+Q15</f>
        <v>0</v>
      </c>
      <c r="K15" s="471">
        <f>I15-J15</f>
        <v>0</v>
      </c>
      <c r="L15" s="486"/>
      <c r="M15" s="483"/>
      <c r="N15" s="488"/>
      <c r="O15" s="489"/>
      <c r="P15" s="482"/>
      <c r="Q15" s="483"/>
      <c r="R15" s="487"/>
      <c r="S15" s="629"/>
    </row>
    <row r="16" spans="2:20" ht="15.75">
      <c r="B16" s="633"/>
      <c r="C16" s="636"/>
      <c r="D16" s="636"/>
      <c r="E16" s="636"/>
      <c r="F16" s="639"/>
      <c r="G16" s="642"/>
      <c r="H16" s="470" t="s">
        <v>256</v>
      </c>
      <c r="I16" s="471">
        <f>L16+N16+P16</f>
        <v>0</v>
      </c>
      <c r="J16" s="471">
        <f>M16+O16+Q16</f>
        <v>0</v>
      </c>
      <c r="K16" s="471">
        <f>I16-J16</f>
        <v>0</v>
      </c>
      <c r="L16" s="486"/>
      <c r="M16" s="483"/>
      <c r="N16" s="484"/>
      <c r="O16" s="485"/>
      <c r="P16" s="482"/>
      <c r="Q16" s="483"/>
      <c r="R16" s="487"/>
      <c r="S16" s="630"/>
    </row>
    <row r="17" spans="2:28" s="203" customFormat="1" ht="15.75"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119"/>
      <c r="S17" s="204"/>
      <c r="U17" s="204"/>
      <c r="V17" s="204"/>
      <c r="W17" s="204"/>
      <c r="X17" s="204"/>
      <c r="Y17" s="204"/>
      <c r="Z17" s="204"/>
      <c r="AA17" s="204"/>
      <c r="AB17" s="204"/>
    </row>
    <row r="18" spans="2:28" s="203" customFormat="1" ht="15.75">
      <c r="B18" s="495" t="s">
        <v>279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119"/>
      <c r="S18" s="204"/>
      <c r="U18" s="204"/>
      <c r="V18" s="204"/>
      <c r="W18" s="204"/>
      <c r="X18" s="204"/>
      <c r="Y18" s="204"/>
      <c r="Z18" s="204"/>
      <c r="AA18" s="204"/>
      <c r="AB18" s="204"/>
    </row>
    <row r="19" spans="2:28" s="203" customFormat="1" ht="15.75">
      <c r="B19" s="495" t="s">
        <v>280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119"/>
      <c r="S19" s="204"/>
      <c r="U19" s="204"/>
      <c r="V19" s="204"/>
      <c r="W19" s="204"/>
      <c r="X19" s="204"/>
      <c r="Y19" s="204"/>
      <c r="Z19" s="204"/>
      <c r="AA19" s="204"/>
      <c r="AB19" s="204"/>
    </row>
    <row r="20" spans="2:28" s="203" customFormat="1" ht="15.75">
      <c r="B20" s="495" t="s">
        <v>281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119"/>
      <c r="S20" s="204"/>
      <c r="U20" s="204"/>
      <c r="V20" s="204"/>
      <c r="W20" s="204"/>
      <c r="X20" s="204"/>
      <c r="Y20" s="204"/>
      <c r="Z20" s="204"/>
      <c r="AA20" s="204"/>
      <c r="AB20" s="204"/>
    </row>
    <row r="21" spans="2:28" s="203" customFormat="1" ht="15.75">
      <c r="B21" s="495" t="s">
        <v>283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119"/>
      <c r="S21" s="204"/>
      <c r="U21" s="204"/>
      <c r="V21" s="204"/>
      <c r="W21" s="204"/>
      <c r="X21" s="204"/>
      <c r="Y21" s="204"/>
      <c r="Z21" s="204"/>
      <c r="AA21" s="204"/>
      <c r="AB21" s="204"/>
    </row>
    <row r="22" spans="2:28" s="203" customFormat="1" ht="15.75">
      <c r="B22" s="495" t="s">
        <v>284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119"/>
      <c r="S22" s="204"/>
      <c r="U22" s="204"/>
      <c r="V22" s="204"/>
      <c r="W22" s="204"/>
      <c r="X22" s="204"/>
      <c r="Y22" s="204"/>
      <c r="Z22" s="204"/>
      <c r="AA22" s="204"/>
      <c r="AB22" s="204"/>
    </row>
    <row r="23" spans="2:28" s="203" customFormat="1" ht="15.75"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119"/>
      <c r="S23" s="204"/>
      <c r="U23" s="204"/>
      <c r="V23" s="204"/>
      <c r="W23" s="204"/>
      <c r="X23" s="204"/>
      <c r="Y23" s="204"/>
      <c r="Z23" s="204"/>
      <c r="AA23" s="204"/>
      <c r="AB23" s="204"/>
    </row>
    <row r="24" spans="2:28" s="203" customFormat="1" ht="15.75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119"/>
      <c r="S24" s="204"/>
      <c r="U24" s="204"/>
      <c r="V24" s="204"/>
      <c r="W24" s="204"/>
      <c r="X24" s="204"/>
      <c r="Y24" s="204"/>
      <c r="Z24" s="204"/>
      <c r="AA24" s="204"/>
      <c r="AB24" s="204"/>
    </row>
    <row r="25" spans="2:28" s="203" customFormat="1" ht="15.75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119"/>
      <c r="S25" s="204"/>
      <c r="U25" s="204"/>
      <c r="V25" s="204"/>
      <c r="W25" s="204"/>
      <c r="X25" s="204"/>
      <c r="Y25" s="204"/>
      <c r="Z25" s="204"/>
      <c r="AA25" s="204"/>
      <c r="AB25" s="204"/>
    </row>
    <row r="26" spans="2:28" s="203" customFormat="1" ht="15.75"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119"/>
      <c r="S26" s="204"/>
      <c r="U26" s="204"/>
      <c r="V26" s="204"/>
      <c r="W26" s="204"/>
      <c r="X26" s="204"/>
      <c r="Y26" s="204"/>
      <c r="Z26" s="204"/>
      <c r="AA26" s="204"/>
      <c r="AB26" s="204"/>
    </row>
    <row r="27" spans="2:28" s="203" customFormat="1" ht="15.75"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119"/>
      <c r="S27" s="204"/>
      <c r="U27" s="204"/>
      <c r="V27" s="204"/>
      <c r="W27" s="204"/>
      <c r="X27" s="204"/>
      <c r="Y27" s="204"/>
      <c r="Z27" s="204"/>
      <c r="AA27" s="204"/>
      <c r="AB27" s="204"/>
    </row>
    <row r="28" spans="2:28" s="203" customFormat="1" ht="15.75"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119"/>
      <c r="S28" s="204"/>
      <c r="U28" s="204"/>
      <c r="V28" s="204"/>
      <c r="W28" s="204"/>
      <c r="X28" s="204"/>
      <c r="Y28" s="204"/>
      <c r="Z28" s="204"/>
      <c r="AA28" s="204"/>
      <c r="AB28" s="204"/>
    </row>
    <row r="29" spans="2:28" s="203" customFormat="1" ht="15.75"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119"/>
      <c r="S29" s="204"/>
      <c r="U29" s="204"/>
      <c r="V29" s="204"/>
      <c r="W29" s="204"/>
      <c r="X29" s="204"/>
      <c r="Y29" s="204"/>
      <c r="Z29" s="204"/>
      <c r="AA29" s="204"/>
      <c r="AB29" s="204"/>
    </row>
    <row r="30" spans="2:28" s="203" customFormat="1" ht="15.75"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119"/>
      <c r="S30" s="204"/>
      <c r="U30" s="204"/>
      <c r="V30" s="204"/>
      <c r="W30" s="204"/>
      <c r="X30" s="204"/>
      <c r="Y30" s="204"/>
      <c r="Z30" s="204"/>
      <c r="AA30" s="204"/>
      <c r="AB30" s="204"/>
    </row>
    <row r="31" spans="2:28" ht="15.75">
      <c r="R31" s="119"/>
    </row>
    <row r="32" spans="2:28" ht="15.75">
      <c r="R32" s="119"/>
    </row>
    <row r="33" spans="18:18" ht="15.75">
      <c r="R33" s="119"/>
    </row>
    <row r="34" spans="18:18" ht="15.75">
      <c r="R34" s="119"/>
    </row>
    <row r="35" spans="18:18" ht="15.75">
      <c r="R35" s="119"/>
    </row>
    <row r="36" spans="18:18" ht="15.75">
      <c r="R36" s="119"/>
    </row>
    <row r="37" spans="18:18" ht="15.75">
      <c r="R37" s="119"/>
    </row>
    <row r="38" spans="18:18" ht="15.75">
      <c r="R38" s="119"/>
    </row>
    <row r="39" spans="18:18" ht="15.75">
      <c r="R39" s="119"/>
    </row>
    <row r="40" spans="18:18" ht="15.75">
      <c r="R40" s="119"/>
    </row>
    <row r="41" spans="18:18" ht="15.75">
      <c r="R41" s="119"/>
    </row>
    <row r="42" spans="18:18" ht="15.75">
      <c r="R42" s="119"/>
    </row>
    <row r="43" spans="18:18" ht="15.75">
      <c r="R43" s="119"/>
    </row>
    <row r="44" spans="18:18" ht="15.75">
      <c r="R44" s="119"/>
    </row>
    <row r="45" spans="18:18" ht="15.75">
      <c r="R45" s="119"/>
    </row>
    <row r="46" spans="18:18" ht="15.75">
      <c r="R46" s="119"/>
    </row>
    <row r="47" spans="18:18" ht="15.75">
      <c r="R47" s="119"/>
    </row>
    <row r="48" spans="18:18" ht="15.75">
      <c r="R48" s="119"/>
    </row>
    <row r="49" spans="18:18" ht="15.75">
      <c r="R49" s="119"/>
    </row>
    <row r="50" spans="18:18" ht="15.75">
      <c r="R50" s="119"/>
    </row>
    <row r="51" spans="18:18" ht="15.75">
      <c r="R51" s="119"/>
    </row>
    <row r="52" spans="18:18" ht="15.75">
      <c r="R52" s="119"/>
    </row>
    <row r="53" spans="18:18" ht="15.75">
      <c r="R53" s="119"/>
    </row>
    <row r="54" spans="18:18" ht="15.75">
      <c r="R54" s="119"/>
    </row>
    <row r="55" spans="18:18" ht="15.75">
      <c r="R55" s="119"/>
    </row>
  </sheetData>
  <mergeCells count="34">
    <mergeCell ref="B1:E1"/>
    <mergeCell ref="N2:P2"/>
    <mergeCell ref="B3:Q3"/>
    <mergeCell ref="B4:B6"/>
    <mergeCell ref="C4:C6"/>
    <mergeCell ref="D4:D6"/>
    <mergeCell ref="E4:E6"/>
    <mergeCell ref="F4:G5"/>
    <mergeCell ref="H4:H6"/>
    <mergeCell ref="I4:K5"/>
    <mergeCell ref="L4:Q4"/>
    <mergeCell ref="R4:R6"/>
    <mergeCell ref="S4:S6"/>
    <mergeCell ref="L5:M5"/>
    <mergeCell ref="N5:O5"/>
    <mergeCell ref="P5:Q5"/>
    <mergeCell ref="I7:K7"/>
    <mergeCell ref="L7:Q7"/>
    <mergeCell ref="B8:G10"/>
    <mergeCell ref="S8:S10"/>
    <mergeCell ref="B11:B13"/>
    <mergeCell ref="C11:C13"/>
    <mergeCell ref="D11:D13"/>
    <mergeCell ref="E11:E13"/>
    <mergeCell ref="F11:F13"/>
    <mergeCell ref="G11:G13"/>
    <mergeCell ref="S11:S13"/>
    <mergeCell ref="B14:B16"/>
    <mergeCell ref="C14:C16"/>
    <mergeCell ref="D14:D16"/>
    <mergeCell ref="E14:E16"/>
    <mergeCell ref="F14:F16"/>
    <mergeCell ref="G14:G16"/>
    <mergeCell ref="S14:S16"/>
  </mergeCells>
  <pageMargins left="0.51181102362204722" right="0.51181102362204722" top="0.78740157480314965" bottom="0.78740157480314965" header="0.31496062992125984" footer="0.31496062992125984"/>
  <pageSetup paperSize="8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showGridLines="0" workbookViewId="0">
      <selection activeCell="D15" sqref="D15"/>
    </sheetView>
  </sheetViews>
  <sheetFormatPr defaultColWidth="9.140625" defaultRowHeight="15.75"/>
  <cols>
    <col min="1" max="1" width="2.7109375" style="119" customWidth="1"/>
    <col min="2" max="2" width="24" style="119" customWidth="1"/>
    <col min="3" max="3" width="11.5703125" style="119" customWidth="1"/>
    <col min="4" max="4" width="27.5703125" style="119" customWidth="1"/>
    <col min="5" max="6" width="23" style="119" customWidth="1"/>
    <col min="7" max="8" width="18.140625" style="119" customWidth="1"/>
    <col min="9" max="16384" width="9.140625" style="119"/>
  </cols>
  <sheetData>
    <row r="2" spans="1:8">
      <c r="B2" s="120" t="s">
        <v>258</v>
      </c>
    </row>
    <row r="3" spans="1:8">
      <c r="B3" s="120" t="s">
        <v>107</v>
      </c>
    </row>
    <row r="4" spans="1:8">
      <c r="E4" s="125"/>
      <c r="F4" s="125"/>
      <c r="H4" s="125">
        <v>1</v>
      </c>
    </row>
    <row r="5" spans="1:8" ht="15.75" customHeight="1">
      <c r="A5" s="128"/>
      <c r="B5" s="499" t="s">
        <v>221</v>
      </c>
      <c r="C5" s="499"/>
      <c r="D5" s="499"/>
      <c r="E5" s="499"/>
      <c r="F5" s="528" t="s">
        <v>260</v>
      </c>
      <c r="G5" s="526" t="s">
        <v>218</v>
      </c>
      <c r="H5" s="527"/>
    </row>
    <row r="6" spans="1:8" ht="47.25">
      <c r="A6" s="128"/>
      <c r="B6" s="289" t="s">
        <v>109</v>
      </c>
      <c r="C6" s="290" t="s">
        <v>225</v>
      </c>
      <c r="D6" s="290" t="s">
        <v>108</v>
      </c>
      <c r="E6" s="291" t="s">
        <v>216</v>
      </c>
      <c r="F6" s="528"/>
      <c r="G6" s="261" t="s">
        <v>220</v>
      </c>
      <c r="H6" s="262" t="s">
        <v>219</v>
      </c>
    </row>
    <row r="7" spans="1:8">
      <c r="A7" s="128"/>
      <c r="B7" s="121">
        <v>5000000</v>
      </c>
      <c r="C7" s="124">
        <v>0.02</v>
      </c>
      <c r="D7" s="123" t="s">
        <v>17</v>
      </c>
      <c r="E7" s="122">
        <f>B7*0.02</f>
        <v>100000</v>
      </c>
      <c r="F7" s="260">
        <v>103000</v>
      </c>
      <c r="G7" s="259">
        <v>101000</v>
      </c>
      <c r="H7" s="260">
        <v>85000</v>
      </c>
    </row>
    <row r="8" spans="1:8">
      <c r="B8" s="119" t="s">
        <v>217</v>
      </c>
    </row>
  </sheetData>
  <mergeCells count="3">
    <mergeCell ref="B5:E5"/>
    <mergeCell ref="G5:H5"/>
    <mergeCell ref="F5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>
      <selection activeCell="L26" sqref="L26"/>
    </sheetView>
  </sheetViews>
  <sheetFormatPr defaultColWidth="9.140625" defaultRowHeight="12"/>
  <cols>
    <col min="1" max="1" width="2.140625" style="15" customWidth="1"/>
    <col min="2" max="2" width="28" style="16" customWidth="1"/>
    <col min="3" max="3" width="9.28515625" style="15" customWidth="1"/>
    <col min="4" max="4" width="10.42578125" style="15" customWidth="1"/>
    <col min="5" max="5" width="9.85546875" style="15" customWidth="1"/>
    <col min="6" max="6" width="12" style="15" customWidth="1"/>
    <col min="7" max="7" width="14.5703125" style="15" customWidth="1"/>
    <col min="8" max="8" width="12.140625" style="16" customWidth="1"/>
    <col min="9" max="9" width="12.85546875" style="15" customWidth="1"/>
    <col min="10" max="16384" width="9.140625" style="15"/>
  </cols>
  <sheetData>
    <row r="1" spans="1:9" ht="9" customHeight="1">
      <c r="B1" s="20"/>
      <c r="C1" s="20"/>
      <c r="D1" s="20"/>
      <c r="E1" s="20"/>
      <c r="F1" s="20"/>
      <c r="G1" s="20"/>
    </row>
    <row r="2" spans="1:9" ht="15.75">
      <c r="B2" s="532" t="s">
        <v>259</v>
      </c>
      <c r="C2" s="532"/>
      <c r="D2" s="532"/>
      <c r="E2" s="531"/>
      <c r="F2" s="531"/>
      <c r="G2" s="258"/>
      <c r="H2" s="531" t="s">
        <v>68</v>
      </c>
      <c r="I2" s="531"/>
    </row>
    <row r="3" spans="1:9" ht="15" customHeight="1">
      <c r="B3" s="542" t="s">
        <v>27</v>
      </c>
      <c r="C3" s="545" t="s">
        <v>65</v>
      </c>
      <c r="D3" s="548" t="s">
        <v>67</v>
      </c>
      <c r="E3" s="538" t="s">
        <v>221</v>
      </c>
      <c r="F3" s="539"/>
      <c r="G3" s="536" t="s">
        <v>260</v>
      </c>
      <c r="H3" s="529" t="s">
        <v>218</v>
      </c>
      <c r="I3" s="530"/>
    </row>
    <row r="4" spans="1:9" s="17" customFormat="1" ht="12.75" customHeight="1">
      <c r="B4" s="543"/>
      <c r="C4" s="546"/>
      <c r="D4" s="549"/>
      <c r="E4" s="540"/>
      <c r="F4" s="541"/>
      <c r="G4" s="537"/>
      <c r="H4" s="529"/>
      <c r="I4" s="530"/>
    </row>
    <row r="5" spans="1:9" s="17" customFormat="1" ht="12.75">
      <c r="B5" s="544"/>
      <c r="C5" s="547"/>
      <c r="D5" s="550"/>
      <c r="E5" s="287" t="s">
        <v>63</v>
      </c>
      <c r="F5" s="288" t="s">
        <v>28</v>
      </c>
      <c r="G5" s="537"/>
      <c r="H5" s="390" t="s">
        <v>220</v>
      </c>
      <c r="I5" s="286" t="s">
        <v>219</v>
      </c>
    </row>
    <row r="6" spans="1:9" ht="12.75">
      <c r="B6" s="31" t="s">
        <v>29</v>
      </c>
      <c r="C6" s="32" t="s">
        <v>66</v>
      </c>
      <c r="D6" s="33">
        <v>7.0000000000000007E-2</v>
      </c>
      <c r="E6" s="34">
        <v>43400</v>
      </c>
      <c r="F6" s="35">
        <f>+E6*D6</f>
        <v>3038.0000000000005</v>
      </c>
      <c r="G6" s="393"/>
      <c r="H6" s="391"/>
      <c r="I6" s="284"/>
    </row>
    <row r="7" spans="1:9" ht="12.75">
      <c r="B7" s="36" t="s">
        <v>30</v>
      </c>
      <c r="C7" s="37" t="s">
        <v>31</v>
      </c>
      <c r="D7" s="38">
        <v>15</v>
      </c>
      <c r="E7" s="39">
        <v>13</v>
      </c>
      <c r="F7" s="40">
        <f t="shared" ref="F7:F8" si="0">+E7*D7</f>
        <v>195</v>
      </c>
      <c r="G7" s="393"/>
      <c r="H7" s="391"/>
      <c r="I7" s="284"/>
    </row>
    <row r="8" spans="1:9" ht="13.5" thickBot="1">
      <c r="B8" s="36" t="s">
        <v>32</v>
      </c>
      <c r="C8" s="37" t="s">
        <v>31</v>
      </c>
      <c r="D8" s="38">
        <v>45</v>
      </c>
      <c r="E8" s="39">
        <v>3</v>
      </c>
      <c r="F8" s="40">
        <f t="shared" si="0"/>
        <v>135</v>
      </c>
      <c r="G8" s="393"/>
      <c r="H8" s="391"/>
      <c r="I8" s="284"/>
    </row>
    <row r="9" spans="1:9" s="18" customFormat="1" ht="13.5" thickBot="1">
      <c r="A9" s="19"/>
      <c r="B9" s="533" t="s">
        <v>33</v>
      </c>
      <c r="C9" s="533"/>
      <c r="D9" s="534"/>
      <c r="E9" s="41">
        <f>SUM(E6:E8)</f>
        <v>43416</v>
      </c>
      <c r="F9" s="283">
        <f>SUM(F6:F8)</f>
        <v>3368.0000000000005</v>
      </c>
      <c r="G9" s="394"/>
      <c r="H9" s="392"/>
      <c r="I9" s="285"/>
    </row>
    <row r="10" spans="1:9" ht="12.75">
      <c r="B10" s="31" t="s">
        <v>44</v>
      </c>
      <c r="C10" s="32" t="s">
        <v>45</v>
      </c>
      <c r="D10" s="33">
        <v>2</v>
      </c>
      <c r="E10" s="34">
        <v>670</v>
      </c>
      <c r="F10" s="35">
        <f t="shared" ref="F10:F22" si="1">+E10*D10</f>
        <v>1340</v>
      </c>
      <c r="G10" s="395"/>
      <c r="H10" s="391"/>
      <c r="I10" s="284"/>
    </row>
    <row r="11" spans="1:9" ht="12.75">
      <c r="B11" s="36" t="s">
        <v>34</v>
      </c>
      <c r="C11" s="37" t="s">
        <v>31</v>
      </c>
      <c r="D11" s="38">
        <v>9</v>
      </c>
      <c r="E11" s="39">
        <v>4750</v>
      </c>
      <c r="F11" s="40">
        <f t="shared" si="1"/>
        <v>42750</v>
      </c>
      <c r="G11" s="393"/>
      <c r="H11" s="391"/>
      <c r="I11" s="284"/>
    </row>
    <row r="12" spans="1:9" ht="12.75">
      <c r="B12" s="36" t="s">
        <v>35</v>
      </c>
      <c r="C12" s="37" t="s">
        <v>66</v>
      </c>
      <c r="D12" s="38">
        <v>0.05</v>
      </c>
      <c r="E12" s="39">
        <v>66700</v>
      </c>
      <c r="F12" s="40">
        <f t="shared" si="1"/>
        <v>3335</v>
      </c>
      <c r="G12" s="393"/>
      <c r="H12" s="391"/>
      <c r="I12" s="284"/>
    </row>
    <row r="13" spans="1:9" ht="12.75">
      <c r="B13" s="36" t="s">
        <v>36</v>
      </c>
      <c r="C13" s="37" t="s">
        <v>66</v>
      </c>
      <c r="D13" s="38">
        <v>250</v>
      </c>
      <c r="E13" s="39">
        <v>4</v>
      </c>
      <c r="F13" s="40">
        <f t="shared" si="1"/>
        <v>1000</v>
      </c>
      <c r="G13" s="393"/>
      <c r="H13" s="391"/>
      <c r="I13" s="284"/>
    </row>
    <row r="14" spans="1:9" ht="12.75">
      <c r="B14" s="36" t="s">
        <v>47</v>
      </c>
      <c r="C14" s="37" t="s">
        <v>66</v>
      </c>
      <c r="D14" s="38">
        <v>2</v>
      </c>
      <c r="E14" s="39">
        <v>230</v>
      </c>
      <c r="F14" s="40">
        <f t="shared" si="1"/>
        <v>460</v>
      </c>
      <c r="G14" s="393"/>
      <c r="H14" s="391"/>
      <c r="I14" s="284"/>
    </row>
    <row r="15" spans="1:9" ht="12.75">
      <c r="B15" s="36" t="s">
        <v>48</v>
      </c>
      <c r="C15" s="37" t="s">
        <v>66</v>
      </c>
      <c r="D15" s="38">
        <v>2</v>
      </c>
      <c r="E15" s="39">
        <v>1660</v>
      </c>
      <c r="F15" s="40">
        <f t="shared" si="1"/>
        <v>3320</v>
      </c>
      <c r="G15" s="393"/>
      <c r="H15" s="391"/>
      <c r="I15" s="284"/>
    </row>
    <row r="16" spans="1:9" ht="12.75">
      <c r="B16" s="36" t="s">
        <v>37</v>
      </c>
      <c r="C16" s="37" t="s">
        <v>38</v>
      </c>
      <c r="D16" s="38">
        <v>9</v>
      </c>
      <c r="E16" s="39">
        <v>6595</v>
      </c>
      <c r="F16" s="40">
        <f t="shared" si="1"/>
        <v>59355</v>
      </c>
      <c r="G16" s="393"/>
      <c r="H16" s="391"/>
      <c r="I16" s="284"/>
    </row>
    <row r="17" spans="1:9" ht="12.75">
      <c r="B17" s="36" t="s">
        <v>39</v>
      </c>
      <c r="C17" s="37" t="s">
        <v>38</v>
      </c>
      <c r="D17" s="38">
        <v>7</v>
      </c>
      <c r="E17" s="39">
        <v>1625</v>
      </c>
      <c r="F17" s="40">
        <f t="shared" si="1"/>
        <v>11375</v>
      </c>
      <c r="G17" s="393"/>
      <c r="H17" s="391"/>
      <c r="I17" s="284"/>
    </row>
    <row r="18" spans="1:9" ht="12.75">
      <c r="B18" s="36" t="s">
        <v>40</v>
      </c>
      <c r="C18" s="37" t="s">
        <v>38</v>
      </c>
      <c r="D18" s="38">
        <v>3</v>
      </c>
      <c r="E18" s="39">
        <v>110</v>
      </c>
      <c r="F18" s="40">
        <f t="shared" si="1"/>
        <v>330</v>
      </c>
      <c r="G18" s="393"/>
      <c r="H18" s="391"/>
      <c r="I18" s="284"/>
    </row>
    <row r="19" spans="1:9" ht="12.75">
      <c r="B19" s="36" t="s">
        <v>41</v>
      </c>
      <c r="C19" s="37" t="s">
        <v>38</v>
      </c>
      <c r="D19" s="38">
        <v>3.5</v>
      </c>
      <c r="E19" s="39">
        <v>56.6</v>
      </c>
      <c r="F19" s="40">
        <f t="shared" si="1"/>
        <v>198.1</v>
      </c>
      <c r="G19" s="393"/>
      <c r="H19" s="391"/>
      <c r="I19" s="284"/>
    </row>
    <row r="20" spans="1:9" ht="12.75">
      <c r="B20" s="36" t="s">
        <v>42</v>
      </c>
      <c r="C20" s="37" t="s">
        <v>38</v>
      </c>
      <c r="D20" s="38">
        <v>10</v>
      </c>
      <c r="E20" s="39">
        <v>26.2</v>
      </c>
      <c r="F20" s="40">
        <f t="shared" si="1"/>
        <v>262</v>
      </c>
      <c r="G20" s="393"/>
      <c r="H20" s="391"/>
      <c r="I20" s="284"/>
    </row>
    <row r="21" spans="1:9" ht="12.75">
      <c r="B21" s="36" t="s">
        <v>43</v>
      </c>
      <c r="C21" s="37" t="s">
        <v>38</v>
      </c>
      <c r="D21" s="38">
        <v>7</v>
      </c>
      <c r="E21" s="39">
        <v>136</v>
      </c>
      <c r="F21" s="40">
        <f t="shared" si="1"/>
        <v>952</v>
      </c>
      <c r="G21" s="393"/>
      <c r="H21" s="391"/>
      <c r="I21" s="284"/>
    </row>
    <row r="22" spans="1:9" ht="13.5" thickBot="1">
      <c r="B22" s="42" t="s">
        <v>46</v>
      </c>
      <c r="C22" s="43" t="s">
        <v>38</v>
      </c>
      <c r="D22" s="44">
        <v>7</v>
      </c>
      <c r="E22" s="45">
        <v>108</v>
      </c>
      <c r="F22" s="46">
        <f t="shared" si="1"/>
        <v>756</v>
      </c>
      <c r="G22" s="387"/>
      <c r="H22" s="391"/>
      <c r="I22" s="284"/>
    </row>
    <row r="23" spans="1:9" s="18" customFormat="1" ht="13.5" thickBot="1">
      <c r="A23" s="19"/>
      <c r="B23" s="533" t="s">
        <v>49</v>
      </c>
      <c r="C23" s="533"/>
      <c r="D23" s="534"/>
      <c r="E23" s="41">
        <f>SUM(E10:E22)</f>
        <v>82670.8</v>
      </c>
      <c r="F23" s="283">
        <f>SUM(F10:F22)</f>
        <v>125433.1</v>
      </c>
      <c r="G23" s="388"/>
      <c r="H23" s="392">
        <f t="shared" ref="H23:I23" si="2">SUM(H10:H22)</f>
        <v>0</v>
      </c>
      <c r="I23" s="285">
        <f t="shared" si="2"/>
        <v>0</v>
      </c>
    </row>
    <row r="24" spans="1:9" s="18" customFormat="1" ht="13.5" thickBot="1">
      <c r="A24" s="19"/>
      <c r="B24" s="533" t="s">
        <v>64</v>
      </c>
      <c r="C24" s="533"/>
      <c r="D24" s="534"/>
      <c r="E24" s="47">
        <f>E9+E23</f>
        <v>126086.8</v>
      </c>
      <c r="F24" s="283">
        <f>F9+F23</f>
        <v>128801.1</v>
      </c>
      <c r="G24" s="389">
        <f>F24+16240</f>
        <v>145041.1</v>
      </c>
      <c r="H24" s="47">
        <v>125000</v>
      </c>
      <c r="I24" s="41">
        <v>89000</v>
      </c>
    </row>
    <row r="25" spans="1:9" s="23" customFormat="1">
      <c r="B25" s="21"/>
      <c r="C25" s="22"/>
      <c r="D25" s="22"/>
    </row>
    <row r="26" spans="1:9" s="24" customFormat="1" ht="25.5">
      <c r="B26" s="535" t="s">
        <v>69</v>
      </c>
      <c r="C26" s="48" t="s">
        <v>65</v>
      </c>
      <c r="D26" s="48" t="s">
        <v>63</v>
      </c>
      <c r="E26" s="48" t="s">
        <v>16</v>
      </c>
      <c r="F26" s="49" t="s">
        <v>70</v>
      </c>
    </row>
    <row r="27" spans="1:9" s="16" customFormat="1" ht="12.75">
      <c r="B27" s="535"/>
      <c r="C27" s="50" t="s">
        <v>66</v>
      </c>
      <c r="D27" s="51">
        <f>E6+E12+E13+E14+E15</f>
        <v>111994</v>
      </c>
      <c r="E27" s="51">
        <f>F6+F12+F13+F14+F15</f>
        <v>11153</v>
      </c>
      <c r="F27" s="52">
        <f>E27/D27</f>
        <v>9.9585692090647715E-2</v>
      </c>
    </row>
    <row r="28" spans="1:9" ht="12.75">
      <c r="B28" s="535"/>
      <c r="C28" s="50" t="s">
        <v>31</v>
      </c>
      <c r="D28" s="51">
        <f>E7+E8+E11</f>
        <v>4766</v>
      </c>
      <c r="E28" s="51">
        <f>F7+F8+F11</f>
        <v>43080</v>
      </c>
      <c r="F28" s="52">
        <f t="shared" ref="F28:F30" si="3">E28/D28</f>
        <v>9.0390264372639528</v>
      </c>
    </row>
    <row r="29" spans="1:9" ht="12.75">
      <c r="B29" s="535"/>
      <c r="C29" s="50" t="s">
        <v>38</v>
      </c>
      <c r="D29" s="51">
        <f>E16+E17+E18+E19+E20+E21+E22</f>
        <v>8656.8000000000011</v>
      </c>
      <c r="E29" s="51">
        <f>F16+F17+F18+F19+F20+F21+F22</f>
        <v>73228.100000000006</v>
      </c>
      <c r="F29" s="52">
        <f t="shared" si="3"/>
        <v>8.4590264300896401</v>
      </c>
    </row>
    <row r="30" spans="1:9" ht="12.75">
      <c r="B30" s="535"/>
      <c r="C30" s="50" t="s">
        <v>45</v>
      </c>
      <c r="D30" s="51">
        <f>E10</f>
        <v>670</v>
      </c>
      <c r="E30" s="51">
        <f>F10</f>
        <v>1340</v>
      </c>
      <c r="F30" s="52">
        <f t="shared" si="3"/>
        <v>2</v>
      </c>
    </row>
    <row r="31" spans="1:9" ht="12.75">
      <c r="B31" s="535"/>
      <c r="C31" s="53" t="s">
        <v>14</v>
      </c>
      <c r="D31" s="47">
        <f>SUM(D27:D30)</f>
        <v>126086.8</v>
      </c>
      <c r="E31" s="47">
        <f>SUM(E27:E30)</f>
        <v>128801.1</v>
      </c>
      <c r="F31" s="54">
        <f>SUM(F27:F30)</f>
        <v>19.597638559444242</v>
      </c>
    </row>
  </sheetData>
  <mergeCells count="13">
    <mergeCell ref="B26:B31"/>
    <mergeCell ref="G3:G5"/>
    <mergeCell ref="E3:F4"/>
    <mergeCell ref="B3:B5"/>
    <mergeCell ref="C3:C5"/>
    <mergeCell ref="D3:D5"/>
    <mergeCell ref="H3:I4"/>
    <mergeCell ref="H2:I2"/>
    <mergeCell ref="B2:D2"/>
    <mergeCell ref="B24:D24"/>
    <mergeCell ref="E2:F2"/>
    <mergeCell ref="B9:D9"/>
    <mergeCell ref="B23:D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ignoredErrors>
    <ignoredError sqref="H2" numberStoredAsText="1"/>
    <ignoredError sqref="F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J10"/>
  <sheetViews>
    <sheetView showGridLines="0" workbookViewId="0">
      <selection activeCell="H17" sqref="H17"/>
    </sheetView>
  </sheetViews>
  <sheetFormatPr defaultColWidth="9.140625" defaultRowHeight="15.75"/>
  <cols>
    <col min="1" max="1" width="2.5703125" style="119" customWidth="1"/>
    <col min="2" max="2" width="44.42578125" style="119" customWidth="1"/>
    <col min="3" max="3" width="9.5703125" style="119" customWidth="1"/>
    <col min="4" max="4" width="12.28515625" style="119" customWidth="1"/>
    <col min="5" max="5" width="10.28515625" style="119" customWidth="1"/>
    <col min="6" max="6" width="11.7109375" style="119" customWidth="1"/>
    <col min="7" max="7" width="17.28515625" style="119" customWidth="1"/>
    <col min="8" max="8" width="13.85546875" style="119" customWidth="1"/>
    <col min="9" max="9" width="13.42578125" style="119" customWidth="1"/>
    <col min="10" max="10" width="14.42578125" style="119" customWidth="1"/>
    <col min="11" max="16384" width="9.140625" style="119"/>
  </cols>
  <sheetData>
    <row r="2" spans="2:10">
      <c r="B2" s="137" t="s">
        <v>262</v>
      </c>
      <c r="C2" s="137"/>
      <c r="D2" s="137"/>
      <c r="E2" s="137"/>
      <c r="F2" s="138"/>
      <c r="G2" s="362"/>
      <c r="I2" s="125">
        <v>1</v>
      </c>
    </row>
    <row r="3" spans="2:10">
      <c r="B3" s="556" t="s">
        <v>27</v>
      </c>
      <c r="C3" s="558" t="s">
        <v>65</v>
      </c>
      <c r="D3" s="560" t="s">
        <v>117</v>
      </c>
      <c r="E3" s="562" t="s">
        <v>221</v>
      </c>
      <c r="F3" s="563"/>
      <c r="G3" s="553" t="s">
        <v>260</v>
      </c>
      <c r="H3" s="551" t="s">
        <v>218</v>
      </c>
      <c r="I3" s="552"/>
    </row>
    <row r="4" spans="2:10" ht="40.5" customHeight="1">
      <c r="B4" s="557"/>
      <c r="C4" s="559"/>
      <c r="D4" s="561"/>
      <c r="E4" s="292" t="s">
        <v>63</v>
      </c>
      <c r="F4" s="293" t="s">
        <v>118</v>
      </c>
      <c r="G4" s="554"/>
      <c r="H4" s="300" t="s">
        <v>220</v>
      </c>
      <c r="I4" s="301" t="s">
        <v>219</v>
      </c>
    </row>
    <row r="5" spans="2:10">
      <c r="B5" s="129" t="s">
        <v>111</v>
      </c>
      <c r="C5" s="130" t="s">
        <v>45</v>
      </c>
      <c r="D5" s="131">
        <v>7</v>
      </c>
      <c r="E5" s="132">
        <v>1200</v>
      </c>
      <c r="F5" s="304">
        <f>D5*E5</f>
        <v>8400</v>
      </c>
      <c r="G5" s="396"/>
      <c r="H5" s="294"/>
      <c r="I5" s="295"/>
    </row>
    <row r="6" spans="2:10">
      <c r="B6" s="133" t="s">
        <v>112</v>
      </c>
      <c r="C6" s="134" t="s">
        <v>38</v>
      </c>
      <c r="D6" s="135">
        <v>6</v>
      </c>
      <c r="E6" s="136">
        <v>800</v>
      </c>
      <c r="F6" s="305">
        <f t="shared" ref="F6:F8" si="0">D6*E6</f>
        <v>4800</v>
      </c>
      <c r="G6" s="397"/>
      <c r="H6" s="296"/>
      <c r="I6" s="297"/>
    </row>
    <row r="7" spans="2:10">
      <c r="B7" s="133" t="s">
        <v>113</v>
      </c>
      <c r="C7" s="134" t="s">
        <v>38</v>
      </c>
      <c r="D7" s="135">
        <v>6</v>
      </c>
      <c r="E7" s="136">
        <v>500</v>
      </c>
      <c r="F7" s="305">
        <f t="shared" si="0"/>
        <v>3000</v>
      </c>
      <c r="G7" s="397"/>
      <c r="H7" s="296"/>
      <c r="I7" s="297"/>
      <c r="J7" s="139"/>
    </row>
    <row r="8" spans="2:10">
      <c r="B8" s="133" t="s">
        <v>114</v>
      </c>
      <c r="C8" s="134" t="s">
        <v>38</v>
      </c>
      <c r="D8" s="135">
        <v>9</v>
      </c>
      <c r="E8" s="136">
        <v>500</v>
      </c>
      <c r="F8" s="305">
        <f t="shared" si="0"/>
        <v>4500</v>
      </c>
      <c r="G8" s="397"/>
      <c r="H8" s="296"/>
      <c r="I8" s="297"/>
    </row>
    <row r="9" spans="2:10" ht="16.5" thickBot="1">
      <c r="B9" s="133" t="s">
        <v>115</v>
      </c>
      <c r="C9" s="134" t="s">
        <v>66</v>
      </c>
      <c r="D9" s="135">
        <v>12</v>
      </c>
      <c r="E9" s="136">
        <v>100</v>
      </c>
      <c r="F9" s="306">
        <f>D9*E9</f>
        <v>1200</v>
      </c>
      <c r="G9" s="397"/>
      <c r="H9" s="298"/>
      <c r="I9" s="299"/>
    </row>
    <row r="10" spans="2:10" ht="16.5" thickBot="1">
      <c r="B10" s="555" t="s">
        <v>116</v>
      </c>
      <c r="C10" s="555"/>
      <c r="D10" s="555"/>
      <c r="E10" s="555"/>
      <c r="F10" s="307">
        <f>SUM(F5:F9)</f>
        <v>21900</v>
      </c>
      <c r="G10" s="398">
        <v>21500</v>
      </c>
      <c r="H10" s="302">
        <v>21800</v>
      </c>
      <c r="I10" s="303">
        <v>21600</v>
      </c>
      <c r="J10" s="128"/>
    </row>
  </sheetData>
  <mergeCells count="7">
    <mergeCell ref="H3:I3"/>
    <mergeCell ref="G3:G4"/>
    <mergeCell ref="B10:E10"/>
    <mergeCell ref="B3:B4"/>
    <mergeCell ref="C3:C4"/>
    <mergeCell ref="D3:D4"/>
    <mergeCell ref="E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>
      <selection activeCell="F23" sqref="F23"/>
    </sheetView>
  </sheetViews>
  <sheetFormatPr defaultColWidth="9.140625" defaultRowHeight="11.25"/>
  <cols>
    <col min="1" max="1" width="4.85546875" style="143" customWidth="1"/>
    <col min="2" max="2" width="4.5703125" style="145" customWidth="1"/>
    <col min="3" max="3" width="10.85546875" style="145" customWidth="1"/>
    <col min="4" max="4" width="11.7109375" style="145" customWidth="1"/>
    <col min="5" max="5" width="13" style="145" customWidth="1"/>
    <col min="6" max="6" width="22.28515625" style="145" customWidth="1"/>
    <col min="7" max="7" width="15.42578125" style="145" customWidth="1"/>
    <col min="8" max="8" width="13.5703125" style="145" customWidth="1"/>
    <col min="9" max="9" width="8.7109375" style="145" customWidth="1"/>
    <col min="10" max="10" width="16.28515625" style="145" customWidth="1"/>
    <col min="11" max="14" width="14.85546875" style="145" customWidth="1"/>
    <col min="15" max="15" width="9.140625" style="143"/>
    <col min="16" max="16384" width="9.140625" style="145"/>
  </cols>
  <sheetData>
    <row r="1" spans="1:15" s="143" customFormat="1">
      <c r="B1" s="144"/>
      <c r="C1" s="144"/>
      <c r="D1" s="144"/>
      <c r="E1" s="144"/>
      <c r="F1" s="144"/>
      <c r="G1" s="144"/>
      <c r="H1" s="144"/>
      <c r="I1" s="144"/>
      <c r="J1" s="144"/>
      <c r="K1" s="144"/>
      <c r="M1" s="144"/>
    </row>
    <row r="2" spans="1:15" s="143" customFormat="1" ht="15.75">
      <c r="B2" s="532" t="s">
        <v>267</v>
      </c>
      <c r="C2" s="532"/>
      <c r="D2" s="532"/>
      <c r="E2" s="532"/>
      <c r="F2" s="532"/>
      <c r="G2" s="532"/>
      <c r="H2" s="532"/>
      <c r="I2" s="532"/>
      <c r="J2" s="532"/>
      <c r="K2" s="147"/>
      <c r="L2" s="173"/>
      <c r="M2" s="147"/>
      <c r="N2" s="173">
        <v>1</v>
      </c>
    </row>
    <row r="3" spans="1:15" s="143" customFormat="1" ht="15.75" customHeight="1">
      <c r="B3" s="580" t="s">
        <v>61</v>
      </c>
      <c r="C3" s="582" t="s">
        <v>15</v>
      </c>
      <c r="D3" s="582" t="s">
        <v>119</v>
      </c>
      <c r="E3" s="582" t="s">
        <v>165</v>
      </c>
      <c r="F3" s="564" t="s">
        <v>24</v>
      </c>
      <c r="G3" s="590"/>
      <c r="H3" s="590"/>
      <c r="I3" s="580"/>
      <c r="J3" s="582" t="s">
        <v>120</v>
      </c>
      <c r="K3" s="564" t="s">
        <v>226</v>
      </c>
      <c r="L3" s="568" t="s">
        <v>260</v>
      </c>
      <c r="M3" s="566" t="s">
        <v>218</v>
      </c>
      <c r="N3" s="566"/>
    </row>
    <row r="4" spans="1:15" s="157" customFormat="1" ht="24.75" customHeight="1">
      <c r="A4" s="156"/>
      <c r="B4" s="581"/>
      <c r="C4" s="583"/>
      <c r="D4" s="583"/>
      <c r="E4" s="583"/>
      <c r="F4" s="565"/>
      <c r="G4" s="591"/>
      <c r="H4" s="591"/>
      <c r="I4" s="581"/>
      <c r="J4" s="583"/>
      <c r="K4" s="565"/>
      <c r="L4" s="569"/>
      <c r="M4" s="567"/>
      <c r="N4" s="567"/>
      <c r="O4" s="156"/>
    </row>
    <row r="5" spans="1:15" s="141" customFormat="1" ht="12.75">
      <c r="A5" s="140"/>
      <c r="B5" s="578" t="s">
        <v>164</v>
      </c>
      <c r="C5" s="578"/>
      <c r="D5" s="578"/>
      <c r="E5" s="578"/>
      <c r="F5" s="578"/>
      <c r="G5" s="578"/>
      <c r="H5" s="578"/>
      <c r="I5" s="579"/>
      <c r="J5" s="155">
        <f>SUM(J6:J13)</f>
        <v>7059042.1900000004</v>
      </c>
      <c r="K5" s="155">
        <f t="shared" ref="K5" si="0">SUM(K6:K13)</f>
        <v>3346480.6799999997</v>
      </c>
      <c r="L5" s="570"/>
      <c r="M5" s="379" t="s">
        <v>220</v>
      </c>
      <c r="N5" s="317" t="s">
        <v>219</v>
      </c>
      <c r="O5" s="140"/>
    </row>
    <row r="6" spans="1:15">
      <c r="B6" s="181">
        <v>1</v>
      </c>
      <c r="C6" s="177" t="s">
        <v>122</v>
      </c>
      <c r="D6" s="161" t="s">
        <v>128</v>
      </c>
      <c r="E6" s="174" t="s">
        <v>166</v>
      </c>
      <c r="F6" s="587" t="s">
        <v>132</v>
      </c>
      <c r="G6" s="588"/>
      <c r="H6" s="588"/>
      <c r="I6" s="589"/>
      <c r="J6" s="158">
        <v>2497657.41</v>
      </c>
      <c r="K6" s="158">
        <f>749297.22</f>
        <v>749297.22</v>
      </c>
      <c r="L6" s="375">
        <f>(J6-K6)/2</f>
        <v>874180.09500000009</v>
      </c>
      <c r="M6" s="312"/>
      <c r="N6" s="308"/>
    </row>
    <row r="7" spans="1:15">
      <c r="B7" s="182" t="s">
        <v>174</v>
      </c>
      <c r="C7" s="178" t="s">
        <v>123</v>
      </c>
      <c r="D7" s="162" t="s">
        <v>129</v>
      </c>
      <c r="E7" s="175" t="s">
        <v>167</v>
      </c>
      <c r="F7" s="584" t="s">
        <v>133</v>
      </c>
      <c r="G7" s="585"/>
      <c r="H7" s="585"/>
      <c r="I7" s="586"/>
      <c r="J7" s="159">
        <v>500018.64</v>
      </c>
      <c r="K7" s="159">
        <f>J7-L7</f>
        <v>400014.91000000003</v>
      </c>
      <c r="L7" s="376">
        <v>100003.73</v>
      </c>
      <c r="M7" s="313"/>
      <c r="N7" s="309"/>
    </row>
    <row r="8" spans="1:15" ht="12.75" customHeight="1">
      <c r="B8" s="182" t="s">
        <v>175</v>
      </c>
      <c r="C8" s="178" t="s">
        <v>263</v>
      </c>
      <c r="D8" s="162" t="s">
        <v>228</v>
      </c>
      <c r="E8" s="175" t="s">
        <v>168</v>
      </c>
      <c r="F8" s="584" t="s">
        <v>125</v>
      </c>
      <c r="G8" s="585"/>
      <c r="H8" s="585"/>
      <c r="I8" s="586"/>
      <c r="J8" s="159">
        <v>506250</v>
      </c>
      <c r="K8" s="159">
        <v>250000</v>
      </c>
      <c r="L8" s="376">
        <f>J8-K8</f>
        <v>256250</v>
      </c>
      <c r="M8" s="313"/>
      <c r="N8" s="309"/>
    </row>
    <row r="9" spans="1:15" ht="12.75" customHeight="1">
      <c r="B9" s="182" t="s">
        <v>176</v>
      </c>
      <c r="C9" s="178" t="s">
        <v>264</v>
      </c>
      <c r="D9" s="162" t="s">
        <v>128</v>
      </c>
      <c r="E9" s="175" t="s">
        <v>169</v>
      </c>
      <c r="F9" s="584" t="s">
        <v>126</v>
      </c>
      <c r="G9" s="585"/>
      <c r="H9" s="585"/>
      <c r="I9" s="586"/>
      <c r="J9" s="159">
        <v>600000</v>
      </c>
      <c r="K9" s="159">
        <f>8*25000+100000</f>
        <v>300000</v>
      </c>
      <c r="L9" s="376">
        <f>J9-K9</f>
        <v>300000</v>
      </c>
      <c r="M9" s="313"/>
      <c r="N9" s="309"/>
    </row>
    <row r="10" spans="1:15" ht="12.75" customHeight="1">
      <c r="B10" s="182">
        <v>5</v>
      </c>
      <c r="C10" s="179" t="s">
        <v>124</v>
      </c>
      <c r="D10" s="162" t="s">
        <v>128</v>
      </c>
      <c r="E10" s="175" t="s">
        <v>170</v>
      </c>
      <c r="F10" s="584" t="s">
        <v>134</v>
      </c>
      <c r="G10" s="585"/>
      <c r="H10" s="585"/>
      <c r="I10" s="586"/>
      <c r="J10" s="159">
        <v>472500</v>
      </c>
      <c r="K10" s="159">
        <f>J10-L10</f>
        <v>306860.48</v>
      </c>
      <c r="L10" s="376">
        <v>165639.51999999999</v>
      </c>
      <c r="M10" s="313"/>
      <c r="N10" s="309"/>
    </row>
    <row r="11" spans="1:15" ht="12.75" customHeight="1">
      <c r="B11" s="182" t="s">
        <v>177</v>
      </c>
      <c r="C11" s="178" t="s">
        <v>130</v>
      </c>
      <c r="D11" s="162" t="s">
        <v>128</v>
      </c>
      <c r="E11" s="175" t="s">
        <v>171</v>
      </c>
      <c r="F11" s="584" t="s">
        <v>127</v>
      </c>
      <c r="G11" s="585"/>
      <c r="H11" s="585"/>
      <c r="I11" s="586"/>
      <c r="J11" s="159">
        <v>640000</v>
      </c>
      <c r="K11" s="159">
        <v>544000</v>
      </c>
      <c r="L11" s="376">
        <f t="shared" ref="L11:L13" si="1">J11-K11</f>
        <v>96000</v>
      </c>
      <c r="M11" s="313"/>
      <c r="N11" s="309"/>
    </row>
    <row r="12" spans="1:15">
      <c r="B12" s="182" t="s">
        <v>178</v>
      </c>
      <c r="C12" s="178" t="s">
        <v>265</v>
      </c>
      <c r="D12" s="162" t="s">
        <v>227</v>
      </c>
      <c r="E12" s="175" t="s">
        <v>172</v>
      </c>
      <c r="F12" s="584" t="s">
        <v>135</v>
      </c>
      <c r="G12" s="585"/>
      <c r="H12" s="585"/>
      <c r="I12" s="586"/>
      <c r="J12" s="159">
        <v>1092616.1399999999</v>
      </c>
      <c r="K12" s="159">
        <f>+J12/12*6</f>
        <v>546308.06999999995</v>
      </c>
      <c r="L12" s="376">
        <f t="shared" si="1"/>
        <v>546308.06999999995</v>
      </c>
      <c r="M12" s="313"/>
      <c r="N12" s="309"/>
    </row>
    <row r="13" spans="1:15" ht="23.25" customHeight="1">
      <c r="B13" s="183" t="s">
        <v>179</v>
      </c>
      <c r="C13" s="180" t="s">
        <v>266</v>
      </c>
      <c r="D13" s="163" t="s">
        <v>227</v>
      </c>
      <c r="E13" s="176" t="s">
        <v>173</v>
      </c>
      <c r="F13" s="584" t="s">
        <v>136</v>
      </c>
      <c r="G13" s="585"/>
      <c r="H13" s="585"/>
      <c r="I13" s="586"/>
      <c r="J13" s="160">
        <v>750000</v>
      </c>
      <c r="K13" s="160">
        <f>J13/3</f>
        <v>250000</v>
      </c>
      <c r="L13" s="376">
        <f t="shared" si="1"/>
        <v>500000</v>
      </c>
      <c r="M13" s="313"/>
      <c r="N13" s="309"/>
    </row>
    <row r="14" spans="1:15" ht="51">
      <c r="B14" s="578" t="s">
        <v>131</v>
      </c>
      <c r="C14" s="578"/>
      <c r="D14" s="578"/>
      <c r="E14" s="578"/>
      <c r="F14" s="579"/>
      <c r="G14" s="106" t="s">
        <v>142</v>
      </c>
      <c r="H14" s="106" t="s">
        <v>143</v>
      </c>
      <c r="I14" s="106" t="s">
        <v>140</v>
      </c>
      <c r="J14" s="166">
        <f>SUM(J15:J20)</f>
        <v>0</v>
      </c>
      <c r="K14" s="155">
        <f>SUM(K15:K18)</f>
        <v>3720000</v>
      </c>
      <c r="L14" s="377"/>
      <c r="M14" s="314"/>
      <c r="N14" s="310"/>
    </row>
    <row r="15" spans="1:15" ht="11.25" customHeight="1">
      <c r="B15" s="572" t="s">
        <v>26</v>
      </c>
      <c r="C15" s="572"/>
      <c r="D15" s="572"/>
      <c r="E15" s="573"/>
      <c r="F15" s="148" t="s">
        <v>137</v>
      </c>
      <c r="G15" s="152">
        <v>150000</v>
      </c>
      <c r="H15" s="153">
        <v>1.5</v>
      </c>
      <c r="I15" s="154">
        <v>12</v>
      </c>
      <c r="J15" s="167"/>
      <c r="K15" s="152">
        <f>G15*H15*I15</f>
        <v>2700000</v>
      </c>
      <c r="L15" s="378"/>
      <c r="M15" s="315"/>
      <c r="N15" s="311"/>
    </row>
    <row r="16" spans="1:15">
      <c r="B16" s="574"/>
      <c r="C16" s="574"/>
      <c r="D16" s="574"/>
      <c r="E16" s="575"/>
      <c r="F16" s="148" t="s">
        <v>138</v>
      </c>
      <c r="G16" s="149">
        <v>5000</v>
      </c>
      <c r="H16" s="150">
        <v>2</v>
      </c>
      <c r="I16" s="148">
        <v>12</v>
      </c>
      <c r="J16" s="168"/>
      <c r="K16" s="152">
        <f t="shared" ref="K16:K18" si="2">G16*H16*I16</f>
        <v>120000</v>
      </c>
      <c r="L16" s="378"/>
      <c r="M16" s="315"/>
      <c r="N16" s="311"/>
    </row>
    <row r="17" spans="2:16">
      <c r="B17" s="574"/>
      <c r="C17" s="574"/>
      <c r="D17" s="574"/>
      <c r="E17" s="575"/>
      <c r="F17" s="170" t="s">
        <v>139</v>
      </c>
      <c r="G17" s="171">
        <v>5000</v>
      </c>
      <c r="H17" s="172">
        <v>3</v>
      </c>
      <c r="I17" s="170">
        <v>12</v>
      </c>
      <c r="J17" s="168"/>
      <c r="K17" s="152">
        <f t="shared" ref="K17" si="3">G17*H17*I17</f>
        <v>180000</v>
      </c>
      <c r="L17" s="378"/>
      <c r="M17" s="315"/>
      <c r="N17" s="311"/>
    </row>
    <row r="18" spans="2:16" ht="12" thickBot="1">
      <c r="B18" s="576"/>
      <c r="C18" s="576"/>
      <c r="D18" s="576"/>
      <c r="E18" s="577"/>
      <c r="F18" s="151" t="s">
        <v>141</v>
      </c>
      <c r="G18" s="164">
        <v>300</v>
      </c>
      <c r="H18" s="165">
        <v>200</v>
      </c>
      <c r="I18" s="151">
        <v>12</v>
      </c>
      <c r="J18" s="169"/>
      <c r="K18" s="381">
        <f t="shared" si="2"/>
        <v>720000</v>
      </c>
      <c r="L18" s="378"/>
      <c r="M18" s="315"/>
      <c r="N18" s="311"/>
    </row>
    <row r="19" spans="2:16" ht="12" thickBot="1">
      <c r="B19" s="571" t="s">
        <v>14</v>
      </c>
      <c r="C19" s="571"/>
      <c r="D19" s="571"/>
      <c r="E19" s="571"/>
      <c r="F19" s="571"/>
      <c r="G19" s="571"/>
      <c r="H19" s="571"/>
      <c r="I19" s="571"/>
      <c r="J19" s="571"/>
      <c r="K19" s="382">
        <f>K5+K14</f>
        <v>7066480.6799999997</v>
      </c>
      <c r="L19" s="380">
        <v>6130018</v>
      </c>
      <c r="M19" s="380">
        <v>6120086</v>
      </c>
      <c r="N19" s="318">
        <v>5960100</v>
      </c>
      <c r="O19" s="399"/>
      <c r="P19" s="401"/>
    </row>
    <row r="20" spans="2:16">
      <c r="O20" s="400"/>
    </row>
    <row r="22" spans="2:16">
      <c r="L22" s="401"/>
    </row>
    <row r="24" spans="2:16">
      <c r="L24" s="146"/>
      <c r="N24" s="146"/>
    </row>
    <row r="26" spans="2:16">
      <c r="L26" s="184"/>
      <c r="N26" s="184"/>
    </row>
    <row r="27" spans="2:16">
      <c r="L27" s="401"/>
    </row>
  </sheetData>
  <mergeCells count="22">
    <mergeCell ref="B2:J2"/>
    <mergeCell ref="F7:I7"/>
    <mergeCell ref="F12:I12"/>
    <mergeCell ref="F13:I13"/>
    <mergeCell ref="F8:I8"/>
    <mergeCell ref="F9:I9"/>
    <mergeCell ref="F10:I10"/>
    <mergeCell ref="F11:I11"/>
    <mergeCell ref="B5:I5"/>
    <mergeCell ref="F6:I6"/>
    <mergeCell ref="F3:I4"/>
    <mergeCell ref="E3:E4"/>
    <mergeCell ref="D3:D4"/>
    <mergeCell ref="C3:C4"/>
    <mergeCell ref="K3:K4"/>
    <mergeCell ref="M3:N4"/>
    <mergeCell ref="L3:L5"/>
    <mergeCell ref="B19:J19"/>
    <mergeCell ref="B15:E18"/>
    <mergeCell ref="B14:F14"/>
    <mergeCell ref="B3:B4"/>
    <mergeCell ref="J3:J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  <ignoredErrors>
    <ignoredError sqref="B11:B13 B7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showGridLines="0" zoomScaleNormal="100" zoomScaleSheetLayoutView="100" workbookViewId="0">
      <selection activeCell="C22" sqref="C22"/>
    </sheetView>
  </sheetViews>
  <sheetFormatPr defaultColWidth="9.140625" defaultRowHeight="12"/>
  <cols>
    <col min="1" max="1" width="2.28515625" style="2" customWidth="1"/>
    <col min="2" max="2" width="32.140625" style="1" customWidth="1"/>
    <col min="3" max="3" width="15.42578125" style="1" customWidth="1"/>
    <col min="4" max="4" width="19.85546875" style="2" customWidth="1"/>
    <col min="5" max="5" width="17.85546875" style="2" customWidth="1"/>
    <col min="6" max="6" width="18.42578125" style="7" customWidth="1"/>
    <col min="7" max="7" width="16.85546875" style="7" customWidth="1"/>
    <col min="8" max="8" width="14.5703125" style="2" customWidth="1"/>
    <col min="9" max="9" width="13" style="2" customWidth="1"/>
    <col min="10" max="16384" width="9.140625" style="2"/>
  </cols>
  <sheetData>
    <row r="1" spans="2:10">
      <c r="B1" s="11"/>
      <c r="C1" s="11"/>
      <c r="D1" s="11"/>
      <c r="E1" s="11"/>
      <c r="F1" s="28"/>
      <c r="G1" s="28"/>
    </row>
    <row r="2" spans="2:10" ht="15.75">
      <c r="B2" s="532" t="s">
        <v>268</v>
      </c>
      <c r="C2" s="532"/>
      <c r="D2" s="532"/>
      <c r="E2" s="532"/>
      <c r="F2" s="532">
        <v>1</v>
      </c>
      <c r="G2" s="372"/>
      <c r="I2" s="331">
        <v>1</v>
      </c>
    </row>
    <row r="3" spans="2:10" ht="15.75">
      <c r="B3" s="595" t="s">
        <v>221</v>
      </c>
      <c r="C3" s="595"/>
      <c r="D3" s="595"/>
      <c r="E3" s="595"/>
      <c r="F3" s="595"/>
      <c r="G3" s="553" t="s">
        <v>260</v>
      </c>
      <c r="H3" s="596" t="s">
        <v>218</v>
      </c>
      <c r="I3" s="596"/>
    </row>
    <row r="4" spans="2:10" ht="25.5">
      <c r="B4" s="320" t="s">
        <v>105</v>
      </c>
      <c r="C4" s="320" t="s">
        <v>106</v>
      </c>
      <c r="D4" s="321" t="s">
        <v>104</v>
      </c>
      <c r="E4" s="321" t="s">
        <v>98</v>
      </c>
      <c r="F4" s="322" t="s">
        <v>103</v>
      </c>
      <c r="G4" s="554"/>
      <c r="H4" s="402" t="s">
        <v>220</v>
      </c>
      <c r="I4" s="319" t="s">
        <v>219</v>
      </c>
    </row>
    <row r="5" spans="2:10" ht="12.75">
      <c r="B5" s="592" t="s">
        <v>99</v>
      </c>
      <c r="C5" s="592"/>
      <c r="D5" s="592"/>
      <c r="E5" s="593"/>
      <c r="F5" s="323">
        <f t="shared" ref="F5" si="0">SUM(F6:F7)</f>
        <v>1110000</v>
      </c>
      <c r="G5" s="481">
        <v>2597000</v>
      </c>
      <c r="H5" s="403">
        <v>500000</v>
      </c>
      <c r="I5" s="324">
        <v>0</v>
      </c>
    </row>
    <row r="6" spans="2:10" ht="12.75">
      <c r="B6" s="116" t="s">
        <v>96</v>
      </c>
      <c r="C6" s="107">
        <v>30</v>
      </c>
      <c r="D6" s="108">
        <v>250</v>
      </c>
      <c r="E6" s="185">
        <v>100</v>
      </c>
      <c r="F6" s="109">
        <f>C6*D6*E6</f>
        <v>750000</v>
      </c>
      <c r="G6" s="405"/>
      <c r="H6" s="404"/>
      <c r="I6" s="330"/>
    </row>
    <row r="7" spans="2:10" ht="12.75">
      <c r="B7" s="114" t="s">
        <v>97</v>
      </c>
      <c r="C7" s="110">
        <v>20</v>
      </c>
      <c r="D7" s="111">
        <v>180</v>
      </c>
      <c r="E7" s="186">
        <v>100</v>
      </c>
      <c r="F7" s="109">
        <f>C7*D7*E7</f>
        <v>360000</v>
      </c>
      <c r="G7" s="405"/>
      <c r="H7" s="404"/>
      <c r="I7" s="330"/>
    </row>
    <row r="8" spans="2:10" ht="12.75">
      <c r="B8" s="325" t="s">
        <v>100</v>
      </c>
      <c r="C8" s="325"/>
      <c r="D8" s="325"/>
      <c r="E8" s="326"/>
      <c r="F8" s="323">
        <f t="shared" ref="F8" si="1">SUM(F9:F10)</f>
        <v>2880000</v>
      </c>
      <c r="G8" s="481">
        <v>2893000</v>
      </c>
      <c r="H8" s="403">
        <v>2700000</v>
      </c>
      <c r="I8" s="324">
        <v>2650000</v>
      </c>
    </row>
    <row r="9" spans="2:10" ht="12.75">
      <c r="B9" s="114" t="s">
        <v>101</v>
      </c>
      <c r="C9" s="110">
        <v>800</v>
      </c>
      <c r="D9" s="112">
        <v>30</v>
      </c>
      <c r="E9" s="187">
        <v>60</v>
      </c>
      <c r="F9" s="113">
        <f>C9*D9*E9</f>
        <v>1440000</v>
      </c>
      <c r="G9" s="405"/>
      <c r="H9" s="404"/>
      <c r="I9" s="330"/>
    </row>
    <row r="10" spans="2:10" ht="13.5" thickBot="1">
      <c r="B10" s="115" t="s">
        <v>102</v>
      </c>
      <c r="C10" s="110">
        <v>800</v>
      </c>
      <c r="D10" s="112">
        <v>30</v>
      </c>
      <c r="E10" s="187">
        <v>60</v>
      </c>
      <c r="F10" s="113">
        <f>C10*D10*E10</f>
        <v>1440000</v>
      </c>
      <c r="G10" s="406"/>
      <c r="H10" s="404"/>
      <c r="I10" s="330"/>
    </row>
    <row r="11" spans="2:10" ht="12.75" customHeight="1" thickBot="1">
      <c r="B11" s="594" t="s">
        <v>14</v>
      </c>
      <c r="C11" s="594"/>
      <c r="D11" s="594"/>
      <c r="E11" s="594"/>
      <c r="F11" s="327">
        <f>F5+F8</f>
        <v>3990000</v>
      </c>
      <c r="G11" s="328">
        <f>G8+G5</f>
        <v>5490000</v>
      </c>
      <c r="H11" s="407">
        <f>H5+H8</f>
        <v>3200000</v>
      </c>
      <c r="I11" s="329">
        <f>I8-I5</f>
        <v>2650000</v>
      </c>
      <c r="J11" s="1"/>
    </row>
  </sheetData>
  <mergeCells count="6">
    <mergeCell ref="B5:E5"/>
    <mergeCell ref="B2:F2"/>
    <mergeCell ref="B11:E11"/>
    <mergeCell ref="B3:F3"/>
    <mergeCell ref="H3:I3"/>
    <mergeCell ref="G3:G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showGridLines="0" workbookViewId="0">
      <selection activeCell="E14" sqref="E14"/>
    </sheetView>
  </sheetViews>
  <sheetFormatPr defaultColWidth="9.140625" defaultRowHeight="15"/>
  <cols>
    <col min="1" max="1" width="2.140625" style="127" customWidth="1"/>
    <col min="2" max="2" width="7" style="126" customWidth="1"/>
    <col min="3" max="3" width="29.140625" style="126" customWidth="1"/>
    <col min="4" max="4" width="20.7109375" style="126" customWidth="1"/>
    <col min="5" max="5" width="33.42578125" style="126" customWidth="1"/>
    <col min="6" max="7" width="10.42578125" style="126" bestFit="1" customWidth="1"/>
    <col min="8" max="8" width="12.85546875" style="126" customWidth="1"/>
    <col min="9" max="9" width="15.140625" style="126" customWidth="1"/>
    <col min="10" max="11" width="15.7109375" style="126" customWidth="1"/>
    <col min="12" max="16384" width="9.140625" style="126"/>
  </cols>
  <sheetData>
    <row r="2" spans="1:12" ht="15.75">
      <c r="B2" s="597" t="s">
        <v>269</v>
      </c>
      <c r="C2" s="597"/>
      <c r="D2" s="597"/>
      <c r="E2" s="597"/>
      <c r="F2" s="597"/>
      <c r="G2" s="597"/>
      <c r="J2" s="197"/>
      <c r="K2" s="197">
        <v>1</v>
      </c>
    </row>
    <row r="3" spans="1:12" ht="15.75">
      <c r="B3" s="598" t="s">
        <v>221</v>
      </c>
      <c r="C3" s="599"/>
      <c r="D3" s="599"/>
      <c r="E3" s="599"/>
      <c r="F3" s="599"/>
      <c r="G3" s="599"/>
      <c r="H3" s="600"/>
      <c r="I3" s="603" t="s">
        <v>260</v>
      </c>
      <c r="J3" s="601" t="s">
        <v>218</v>
      </c>
      <c r="K3" s="602"/>
    </row>
    <row r="4" spans="1:12" ht="45.75" customHeight="1">
      <c r="B4" s="320" t="s">
        <v>61</v>
      </c>
      <c r="C4" s="320" t="s">
        <v>184</v>
      </c>
      <c r="D4" s="316" t="s">
        <v>165</v>
      </c>
      <c r="E4" s="321" t="s">
        <v>24</v>
      </c>
      <c r="F4" s="316" t="s">
        <v>180</v>
      </c>
      <c r="G4" s="316" t="s">
        <v>82</v>
      </c>
      <c r="H4" s="373" t="s">
        <v>121</v>
      </c>
      <c r="I4" s="604"/>
      <c r="J4" s="417" t="s">
        <v>220</v>
      </c>
      <c r="K4" s="418" t="s">
        <v>219</v>
      </c>
    </row>
    <row r="5" spans="1:12" ht="45" customHeight="1">
      <c r="B5" s="198">
        <v>1</v>
      </c>
      <c r="C5" s="191" t="s">
        <v>181</v>
      </c>
      <c r="D5" s="192" t="s">
        <v>182</v>
      </c>
      <c r="E5" s="192" t="s">
        <v>270</v>
      </c>
      <c r="F5" s="193" t="s">
        <v>185</v>
      </c>
      <c r="G5" s="193">
        <v>44144</v>
      </c>
      <c r="H5" s="410">
        <v>5000000</v>
      </c>
      <c r="I5" s="414"/>
      <c r="J5" s="408"/>
      <c r="K5" s="337"/>
    </row>
    <row r="6" spans="1:12" ht="103.5" customHeight="1" thickBot="1">
      <c r="B6" s="199">
        <v>2</v>
      </c>
      <c r="C6" s="194" t="s">
        <v>187</v>
      </c>
      <c r="D6" s="195" t="s">
        <v>182</v>
      </c>
      <c r="E6" s="195" t="s">
        <v>183</v>
      </c>
      <c r="F6" s="196">
        <v>43288</v>
      </c>
      <c r="G6" s="196">
        <v>45114</v>
      </c>
      <c r="H6" s="411">
        <v>7000000</v>
      </c>
      <c r="I6" s="415"/>
      <c r="J6" s="409"/>
      <c r="K6" s="344"/>
    </row>
    <row r="7" spans="1:12" s="190" customFormat="1" ht="15.75" thickBot="1">
      <c r="A7" s="189"/>
      <c r="B7" s="594" t="s">
        <v>14</v>
      </c>
      <c r="C7" s="594"/>
      <c r="D7" s="594"/>
      <c r="E7" s="594"/>
      <c r="F7" s="594"/>
      <c r="G7" s="594"/>
      <c r="H7" s="412">
        <f>SUM(H5:H6)</f>
        <v>12000000</v>
      </c>
      <c r="I7" s="416">
        <v>9000000</v>
      </c>
      <c r="J7" s="413">
        <v>10896000</v>
      </c>
      <c r="K7" s="345">
        <v>8549033</v>
      </c>
      <c r="L7" s="419"/>
    </row>
    <row r="10" spans="1:12">
      <c r="J10" s="200"/>
      <c r="K10" s="200"/>
    </row>
  </sheetData>
  <mergeCells count="5">
    <mergeCell ref="B2:G2"/>
    <mergeCell ref="B7:G7"/>
    <mergeCell ref="B3:H3"/>
    <mergeCell ref="J3:K3"/>
    <mergeCell ref="I3:I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showGridLines="0" workbookViewId="0">
      <selection activeCell="K13" sqref="K13"/>
    </sheetView>
  </sheetViews>
  <sheetFormatPr defaultColWidth="9.140625" defaultRowHeight="11.25"/>
  <cols>
    <col min="1" max="1" width="3.28515625" style="203" customWidth="1"/>
    <col min="2" max="2" width="54.42578125" style="204" customWidth="1"/>
    <col min="3" max="3" width="14.5703125" style="204" customWidth="1"/>
    <col min="4" max="4" width="12.85546875" style="204" customWidth="1"/>
    <col min="5" max="5" width="14" style="204" bestFit="1" customWidth="1"/>
    <col min="6" max="6" width="14" style="204" customWidth="1"/>
    <col min="7" max="8" width="11.140625" style="204" customWidth="1"/>
    <col min="9" max="16384" width="9.140625" style="204"/>
  </cols>
  <sheetData>
    <row r="2" spans="2:8" ht="15.75" customHeight="1">
      <c r="B2" s="532" t="s">
        <v>271</v>
      </c>
      <c r="C2" s="532"/>
      <c r="D2" s="532"/>
      <c r="E2" s="138"/>
      <c r="F2" s="362"/>
      <c r="H2" s="138" t="s">
        <v>68</v>
      </c>
    </row>
    <row r="3" spans="2:8" ht="15.75" customHeight="1">
      <c r="B3" s="595" t="s">
        <v>221</v>
      </c>
      <c r="C3" s="595"/>
      <c r="D3" s="595"/>
      <c r="E3" s="595"/>
      <c r="F3" s="607" t="s">
        <v>260</v>
      </c>
      <c r="G3" s="605" t="s">
        <v>218</v>
      </c>
      <c r="H3" s="606"/>
    </row>
    <row r="4" spans="2:8" ht="39.75" customHeight="1">
      <c r="B4" s="338" t="s">
        <v>144</v>
      </c>
      <c r="C4" s="339" t="s">
        <v>145</v>
      </c>
      <c r="D4" s="340" t="s">
        <v>146</v>
      </c>
      <c r="E4" s="341" t="s">
        <v>28</v>
      </c>
      <c r="F4" s="608"/>
      <c r="G4" s="374" t="s">
        <v>220</v>
      </c>
      <c r="H4" s="336" t="s">
        <v>219</v>
      </c>
    </row>
    <row r="5" spans="2:8">
      <c r="B5" s="201" t="s">
        <v>147</v>
      </c>
      <c r="C5" s="216">
        <v>16</v>
      </c>
      <c r="D5" s="209">
        <v>230</v>
      </c>
      <c r="E5" s="210">
        <f>C5*D5</f>
        <v>3680</v>
      </c>
      <c r="F5" s="423"/>
      <c r="G5" s="421"/>
      <c r="H5" s="342"/>
    </row>
    <row r="6" spans="2:8">
      <c r="B6" s="201" t="s">
        <v>148</v>
      </c>
      <c r="C6" s="216">
        <v>8</v>
      </c>
      <c r="D6" s="209">
        <v>25</v>
      </c>
      <c r="E6" s="210">
        <f t="shared" ref="E6:E21" si="0">C6*D6</f>
        <v>200</v>
      </c>
      <c r="F6" s="423"/>
      <c r="G6" s="421"/>
      <c r="H6" s="342"/>
    </row>
    <row r="7" spans="2:8">
      <c r="B7" s="201" t="s">
        <v>149</v>
      </c>
      <c r="C7" s="216">
        <v>244</v>
      </c>
      <c r="D7" s="209">
        <v>55</v>
      </c>
      <c r="E7" s="210">
        <f t="shared" si="0"/>
        <v>13420</v>
      </c>
      <c r="F7" s="423"/>
      <c r="G7" s="421"/>
      <c r="H7" s="342"/>
    </row>
    <row r="8" spans="2:8">
      <c r="B8" s="201" t="s">
        <v>150</v>
      </c>
      <c r="C8" s="216">
        <v>6</v>
      </c>
      <c r="D8" s="209">
        <v>460</v>
      </c>
      <c r="E8" s="210">
        <f t="shared" si="0"/>
        <v>2760</v>
      </c>
      <c r="F8" s="423"/>
      <c r="G8" s="421"/>
      <c r="H8" s="342"/>
    </row>
    <row r="9" spans="2:8">
      <c r="B9" s="201" t="s">
        <v>151</v>
      </c>
      <c r="C9" s="216">
        <v>442</v>
      </c>
      <c r="D9" s="209">
        <v>115</v>
      </c>
      <c r="E9" s="210">
        <f t="shared" si="0"/>
        <v>50830</v>
      </c>
      <c r="F9" s="423"/>
      <c r="G9" s="421"/>
      <c r="H9" s="342"/>
    </row>
    <row r="10" spans="2:8">
      <c r="B10" s="201" t="s">
        <v>152</v>
      </c>
      <c r="C10" s="216">
        <v>28</v>
      </c>
      <c r="D10" s="209">
        <v>345</v>
      </c>
      <c r="E10" s="210">
        <f t="shared" si="0"/>
        <v>9660</v>
      </c>
      <c r="F10" s="423"/>
      <c r="G10" s="421"/>
      <c r="H10" s="342"/>
    </row>
    <row r="11" spans="2:8">
      <c r="B11" s="201" t="s">
        <v>153</v>
      </c>
      <c r="C11" s="216">
        <v>2548</v>
      </c>
      <c r="D11" s="209">
        <v>25</v>
      </c>
      <c r="E11" s="210">
        <f t="shared" si="0"/>
        <v>63700</v>
      </c>
      <c r="F11" s="423"/>
      <c r="G11" s="421"/>
      <c r="H11" s="342"/>
    </row>
    <row r="12" spans="2:8">
      <c r="B12" s="201" t="s">
        <v>154</v>
      </c>
      <c r="C12" s="216">
        <v>52</v>
      </c>
      <c r="D12" s="209">
        <v>230</v>
      </c>
      <c r="E12" s="210">
        <f t="shared" si="0"/>
        <v>11960</v>
      </c>
      <c r="F12" s="423"/>
      <c r="G12" s="421"/>
      <c r="H12" s="342"/>
    </row>
    <row r="13" spans="2:8">
      <c r="B13" s="201" t="s">
        <v>155</v>
      </c>
      <c r="C13" s="216">
        <v>668</v>
      </c>
      <c r="D13" s="209">
        <v>115</v>
      </c>
      <c r="E13" s="210">
        <f t="shared" si="0"/>
        <v>76820</v>
      </c>
      <c r="F13" s="423"/>
      <c r="G13" s="421"/>
      <c r="H13" s="342"/>
    </row>
    <row r="14" spans="2:8">
      <c r="B14" s="201" t="s">
        <v>156</v>
      </c>
      <c r="C14" s="216">
        <v>492</v>
      </c>
      <c r="D14" s="209">
        <v>55</v>
      </c>
      <c r="E14" s="210">
        <f t="shared" si="0"/>
        <v>27060</v>
      </c>
      <c r="F14" s="423"/>
      <c r="G14" s="421"/>
      <c r="H14" s="342"/>
    </row>
    <row r="15" spans="2:8">
      <c r="B15" s="201" t="s">
        <v>157</v>
      </c>
      <c r="C15" s="216">
        <v>3452</v>
      </c>
      <c r="D15" s="209">
        <v>170</v>
      </c>
      <c r="E15" s="210">
        <f t="shared" si="0"/>
        <v>586840</v>
      </c>
      <c r="F15" s="423"/>
      <c r="G15" s="421"/>
      <c r="H15" s="342"/>
    </row>
    <row r="16" spans="2:8">
      <c r="B16" s="201" t="s">
        <v>158</v>
      </c>
      <c r="C16" s="216">
        <v>10</v>
      </c>
      <c r="D16" s="209">
        <v>860</v>
      </c>
      <c r="E16" s="210">
        <f t="shared" si="0"/>
        <v>8600</v>
      </c>
      <c r="F16" s="423"/>
      <c r="G16" s="421"/>
      <c r="H16" s="342"/>
    </row>
    <row r="17" spans="2:8">
      <c r="B17" s="202" t="s">
        <v>159</v>
      </c>
      <c r="C17" s="217">
        <v>4</v>
      </c>
      <c r="D17" s="211">
        <v>690</v>
      </c>
      <c r="E17" s="212">
        <f t="shared" si="0"/>
        <v>2760</v>
      </c>
      <c r="F17" s="423"/>
      <c r="G17" s="421"/>
      <c r="H17" s="342"/>
    </row>
    <row r="18" spans="2:8">
      <c r="B18" s="202" t="s">
        <v>160</v>
      </c>
      <c r="C18" s="217">
        <v>2023</v>
      </c>
      <c r="D18" s="211">
        <v>115</v>
      </c>
      <c r="E18" s="212">
        <f t="shared" si="0"/>
        <v>232645</v>
      </c>
      <c r="F18" s="423"/>
      <c r="G18" s="421"/>
      <c r="H18" s="342"/>
    </row>
    <row r="19" spans="2:8">
      <c r="B19" s="201" t="s">
        <v>161</v>
      </c>
      <c r="C19" s="216">
        <v>79</v>
      </c>
      <c r="D19" s="209">
        <v>2300</v>
      </c>
      <c r="E19" s="210">
        <f t="shared" si="0"/>
        <v>181700</v>
      </c>
      <c r="F19" s="423"/>
      <c r="G19" s="421"/>
      <c r="H19" s="342"/>
    </row>
    <row r="20" spans="2:8">
      <c r="B20" s="201" t="s">
        <v>162</v>
      </c>
      <c r="C20" s="216">
        <v>28</v>
      </c>
      <c r="D20" s="209">
        <v>5750</v>
      </c>
      <c r="E20" s="210">
        <f t="shared" si="0"/>
        <v>161000</v>
      </c>
      <c r="F20" s="423"/>
      <c r="G20" s="421"/>
      <c r="H20" s="342"/>
    </row>
    <row r="21" spans="2:8" ht="12" thickBot="1">
      <c r="B21" s="201" t="s">
        <v>163</v>
      </c>
      <c r="C21" s="216">
        <v>4</v>
      </c>
      <c r="D21" s="209">
        <v>345</v>
      </c>
      <c r="E21" s="214">
        <f t="shared" si="0"/>
        <v>1380</v>
      </c>
      <c r="F21" s="424"/>
      <c r="G21" s="421"/>
      <c r="H21" s="343"/>
    </row>
    <row r="22" spans="2:8" ht="12" thickBot="1">
      <c r="B22" s="208" t="s">
        <v>14</v>
      </c>
      <c r="C22" s="215">
        <f>SUM(C5:C21)</f>
        <v>10104</v>
      </c>
      <c r="D22" s="213">
        <f>E22/C22</f>
        <v>142.02444576405384</v>
      </c>
      <c r="E22" s="420">
        <f>SUM(E5:E21)</f>
        <v>1435015</v>
      </c>
      <c r="F22" s="425">
        <f>E22/1.05</f>
        <v>1366680.9523809524</v>
      </c>
      <c r="G22" s="422">
        <v>1420000</v>
      </c>
      <c r="H22" s="346">
        <v>1390000</v>
      </c>
    </row>
    <row r="23" spans="2:8">
      <c r="B23" s="205"/>
      <c r="C23" s="206"/>
      <c r="D23" s="207"/>
      <c r="E23" s="207"/>
      <c r="F23" s="207"/>
    </row>
    <row r="25" spans="2:8">
      <c r="D25" s="218"/>
    </row>
  </sheetData>
  <mergeCells count="4">
    <mergeCell ref="B2:D2"/>
    <mergeCell ref="B3:E3"/>
    <mergeCell ref="G3:H3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L18"/>
  <sheetViews>
    <sheetView showGridLines="0" workbookViewId="0">
      <selection activeCell="F23" sqref="F23"/>
    </sheetView>
  </sheetViews>
  <sheetFormatPr defaultColWidth="9.140625" defaultRowHeight="12.75"/>
  <cols>
    <col min="1" max="1" width="3.7109375" style="140" customWidth="1"/>
    <col min="2" max="2" width="5.42578125" style="140" customWidth="1"/>
    <col min="3" max="3" width="12" style="140" customWidth="1"/>
    <col min="4" max="4" width="14" style="140" customWidth="1"/>
    <col min="5" max="5" width="16.28515625" style="140" customWidth="1"/>
    <col min="6" max="6" width="28.28515625" style="141" customWidth="1"/>
    <col min="7" max="7" width="12.140625" style="141" customWidth="1"/>
    <col min="8" max="8" width="11.85546875" style="141" customWidth="1"/>
    <col min="9" max="10" width="17.28515625" style="141" customWidth="1"/>
    <col min="11" max="11" width="12.85546875" style="140" customWidth="1"/>
    <col min="12" max="12" width="11.85546875" style="141" customWidth="1"/>
    <col min="13" max="16384" width="9.140625" style="141"/>
  </cols>
  <sheetData>
    <row r="2" spans="2:12" ht="15.75" customHeight="1">
      <c r="B2" s="597" t="s">
        <v>272</v>
      </c>
      <c r="C2" s="597"/>
      <c r="D2" s="597"/>
      <c r="E2" s="597"/>
      <c r="F2" s="597"/>
      <c r="G2" s="597"/>
      <c r="H2" s="597"/>
      <c r="I2" s="235"/>
      <c r="J2" s="235"/>
      <c r="K2" s="235"/>
      <c r="L2" s="235">
        <v>1</v>
      </c>
    </row>
    <row r="3" spans="2:12" ht="15.75" customHeight="1">
      <c r="B3" s="595" t="s">
        <v>221</v>
      </c>
      <c r="C3" s="595"/>
      <c r="D3" s="595"/>
      <c r="E3" s="595"/>
      <c r="F3" s="595"/>
      <c r="G3" s="595"/>
      <c r="H3" s="595"/>
      <c r="I3" s="595"/>
      <c r="J3" s="553" t="s">
        <v>260</v>
      </c>
      <c r="K3" s="601" t="s">
        <v>218</v>
      </c>
      <c r="L3" s="602"/>
    </row>
    <row r="4" spans="2:12" ht="25.5">
      <c r="B4" s="348" t="s">
        <v>61</v>
      </c>
      <c r="C4" s="349" t="s">
        <v>191</v>
      </c>
      <c r="D4" s="349" t="s">
        <v>165</v>
      </c>
      <c r="E4" s="321" t="s">
        <v>229</v>
      </c>
      <c r="F4" s="321" t="s">
        <v>190</v>
      </c>
      <c r="G4" s="321" t="s">
        <v>195</v>
      </c>
      <c r="H4" s="321" t="s">
        <v>146</v>
      </c>
      <c r="I4" s="350" t="s">
        <v>16</v>
      </c>
      <c r="J4" s="554"/>
      <c r="K4" s="434" t="s">
        <v>220</v>
      </c>
      <c r="L4" s="435" t="s">
        <v>219</v>
      </c>
    </row>
    <row r="5" spans="2:12" ht="15" customHeight="1">
      <c r="B5" s="611" t="s">
        <v>188</v>
      </c>
      <c r="C5" s="612"/>
      <c r="D5" s="612"/>
      <c r="E5" s="612"/>
      <c r="F5" s="612"/>
      <c r="G5" s="222">
        <f>SUM(G6:G11)</f>
        <v>1990</v>
      </c>
      <c r="H5" s="227">
        <f>I5/G5</f>
        <v>23.165829145728644</v>
      </c>
      <c r="I5" s="354">
        <f t="shared" ref="I5" si="0">SUM(I6:I11)</f>
        <v>46100</v>
      </c>
      <c r="J5" s="431"/>
      <c r="K5" s="427"/>
      <c r="L5" s="351"/>
    </row>
    <row r="6" spans="2:12">
      <c r="B6" s="615">
        <v>1</v>
      </c>
      <c r="C6" s="613" t="s">
        <v>192</v>
      </c>
      <c r="D6" s="613" t="s">
        <v>194</v>
      </c>
      <c r="E6" s="617" t="s">
        <v>230</v>
      </c>
      <c r="F6" s="234" t="s">
        <v>50</v>
      </c>
      <c r="G6" s="223">
        <v>800</v>
      </c>
      <c r="H6" s="228">
        <v>18</v>
      </c>
      <c r="I6" s="355">
        <f>G6*H6</f>
        <v>14400</v>
      </c>
      <c r="J6" s="432"/>
      <c r="K6" s="428"/>
      <c r="L6" s="352"/>
    </row>
    <row r="7" spans="2:12">
      <c r="B7" s="616"/>
      <c r="C7" s="614"/>
      <c r="D7" s="614"/>
      <c r="E7" s="618"/>
      <c r="F7" s="219" t="s">
        <v>51</v>
      </c>
      <c r="G7" s="223">
        <v>400</v>
      </c>
      <c r="H7" s="228">
        <v>25</v>
      </c>
      <c r="I7" s="355">
        <f t="shared" ref="I7:I14" si="1">G7*H7</f>
        <v>10000</v>
      </c>
      <c r="J7" s="432"/>
      <c r="K7" s="428"/>
      <c r="L7" s="352"/>
    </row>
    <row r="8" spans="2:12">
      <c r="B8" s="616"/>
      <c r="C8" s="614"/>
      <c r="D8" s="614"/>
      <c r="E8" s="618"/>
      <c r="F8" s="219" t="s">
        <v>52</v>
      </c>
      <c r="G8" s="223">
        <v>200</v>
      </c>
      <c r="H8" s="228">
        <v>15</v>
      </c>
      <c r="I8" s="355">
        <f t="shared" si="1"/>
        <v>3000</v>
      </c>
      <c r="J8" s="432"/>
      <c r="K8" s="428"/>
      <c r="L8" s="352"/>
    </row>
    <row r="9" spans="2:12">
      <c r="B9" s="616"/>
      <c r="C9" s="614"/>
      <c r="D9" s="614"/>
      <c r="E9" s="618"/>
      <c r="F9" s="219" t="s">
        <v>53</v>
      </c>
      <c r="G9" s="223">
        <v>500</v>
      </c>
      <c r="H9" s="228">
        <v>32</v>
      </c>
      <c r="I9" s="355">
        <f t="shared" si="1"/>
        <v>16000</v>
      </c>
      <c r="J9" s="432"/>
      <c r="K9" s="428"/>
      <c r="L9" s="352"/>
    </row>
    <row r="10" spans="2:12">
      <c r="B10" s="616"/>
      <c r="C10" s="614"/>
      <c r="D10" s="614"/>
      <c r="E10" s="618"/>
      <c r="F10" s="219" t="s">
        <v>54</v>
      </c>
      <c r="G10" s="223">
        <v>60</v>
      </c>
      <c r="H10" s="228">
        <v>20</v>
      </c>
      <c r="I10" s="355">
        <f t="shared" si="1"/>
        <v>1200</v>
      </c>
      <c r="J10" s="432"/>
      <c r="K10" s="428"/>
      <c r="L10" s="352"/>
    </row>
    <row r="11" spans="2:12">
      <c r="B11" s="616"/>
      <c r="C11" s="614"/>
      <c r="D11" s="614"/>
      <c r="E11" s="619"/>
      <c r="F11" s="220" t="s">
        <v>55</v>
      </c>
      <c r="G11" s="224">
        <v>30</v>
      </c>
      <c r="H11" s="229">
        <v>50</v>
      </c>
      <c r="I11" s="356">
        <f t="shared" si="1"/>
        <v>1500</v>
      </c>
      <c r="J11" s="432"/>
      <c r="K11" s="428"/>
      <c r="L11" s="352"/>
    </row>
    <row r="12" spans="2:12" ht="15" customHeight="1">
      <c r="B12" s="611" t="s">
        <v>189</v>
      </c>
      <c r="C12" s="612"/>
      <c r="D12" s="612"/>
      <c r="E12" s="612"/>
      <c r="F12" s="612"/>
      <c r="G12" s="222">
        <f>SUM(G13:G14)</f>
        <v>88</v>
      </c>
      <c r="H12" s="231">
        <f>I12/G12</f>
        <v>147.72727272727272</v>
      </c>
      <c r="I12" s="357">
        <f>SUM(I13:I14)</f>
        <v>13000</v>
      </c>
      <c r="J12" s="433"/>
      <c r="K12" s="429"/>
      <c r="L12" s="353"/>
    </row>
    <row r="13" spans="2:12" ht="20.25" customHeight="1">
      <c r="B13" s="615">
        <v>2</v>
      </c>
      <c r="C13" s="613" t="s">
        <v>169</v>
      </c>
      <c r="D13" s="613" t="s">
        <v>193</v>
      </c>
      <c r="E13" s="617" t="s">
        <v>231</v>
      </c>
      <c r="F13" s="221" t="s">
        <v>56</v>
      </c>
      <c r="G13" s="225">
        <v>70</v>
      </c>
      <c r="H13" s="230">
        <v>160</v>
      </c>
      <c r="I13" s="358">
        <f t="shared" si="1"/>
        <v>11200</v>
      </c>
      <c r="J13" s="432"/>
      <c r="K13" s="428"/>
      <c r="L13" s="352"/>
    </row>
    <row r="14" spans="2:12" ht="19.5" customHeight="1" thickBot="1">
      <c r="B14" s="616"/>
      <c r="C14" s="614"/>
      <c r="D14" s="614"/>
      <c r="E14" s="619"/>
      <c r="F14" s="226" t="s">
        <v>57</v>
      </c>
      <c r="G14" s="224">
        <v>18</v>
      </c>
      <c r="H14" s="229">
        <v>100</v>
      </c>
      <c r="I14" s="356">
        <f t="shared" si="1"/>
        <v>1800</v>
      </c>
      <c r="J14" s="432"/>
      <c r="K14" s="428"/>
      <c r="L14" s="352"/>
    </row>
    <row r="15" spans="2:12" ht="15" customHeight="1" thickBot="1">
      <c r="B15" s="609" t="s">
        <v>14</v>
      </c>
      <c r="C15" s="610"/>
      <c r="D15" s="610"/>
      <c r="E15" s="610"/>
      <c r="F15" s="610"/>
      <c r="G15" s="233">
        <f>G5+G12</f>
        <v>2078</v>
      </c>
      <c r="H15" s="232">
        <f>I15/G15</f>
        <v>28.440808469682388</v>
      </c>
      <c r="I15" s="359">
        <f>I5+I12</f>
        <v>59100</v>
      </c>
      <c r="J15" s="360">
        <v>0</v>
      </c>
      <c r="K15" s="430">
        <v>25000</v>
      </c>
      <c r="L15" s="361">
        <v>38760</v>
      </c>
    </row>
    <row r="18" spans="9:10">
      <c r="I18" s="142"/>
      <c r="J18" s="142"/>
    </row>
  </sheetData>
  <mergeCells count="15">
    <mergeCell ref="K3:L3"/>
    <mergeCell ref="B15:F15"/>
    <mergeCell ref="B12:F12"/>
    <mergeCell ref="B5:F5"/>
    <mergeCell ref="B2:H2"/>
    <mergeCell ref="D13:D14"/>
    <mergeCell ref="C13:C14"/>
    <mergeCell ref="B13:B14"/>
    <mergeCell ref="C6:C11"/>
    <mergeCell ref="D6:D11"/>
    <mergeCell ref="B6:B11"/>
    <mergeCell ref="B3:I3"/>
    <mergeCell ref="J3:J4"/>
    <mergeCell ref="E6:E11"/>
    <mergeCell ref="E13:E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</vt:i4>
      </vt:variant>
    </vt:vector>
  </HeadingPairs>
  <TitlesOfParts>
    <vt:vector size="15" baseType="lpstr">
      <vt:lpstr>PLAN1_Aluguéis e Concessões</vt:lpstr>
      <vt:lpstr>PLAN2_Remun Dep Banc</vt:lpstr>
      <vt:lpstr>PLAN3_Rec Agropec</vt:lpstr>
      <vt:lpstr>PLAN4_Rec Indust</vt:lpstr>
      <vt:lpstr>PLAN5_Serv Administ</vt:lpstr>
      <vt:lpstr>PLAN6_Conc e Proc Seletivo</vt:lpstr>
      <vt:lpstr>PLAN7_Serv Saude</vt:lpstr>
      <vt:lpstr>PLAN8_Serv Registros</vt:lpstr>
      <vt:lpstr>PLAN9_Serv Inform e Tecnol</vt:lpstr>
      <vt:lpstr>PLAN10_Alienção de Bens</vt:lpstr>
      <vt:lpstr>PLAN11_Multas Diversas</vt:lpstr>
      <vt:lpstr>PLAN12_Convênios</vt:lpstr>
      <vt:lpstr>PLAN12_Colagem Manual</vt:lpstr>
      <vt:lpstr>'PLAN12_Colagem Manual'!Titulos_de_impressao</vt:lpstr>
      <vt:lpstr>PLAN12_Convênios!Titulos_de_impressao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2019-05-23T18:49:29Z</dcterms:modified>
</cp:coreProperties>
</file>